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drawings/drawing24.xml" ContentType="application/vnd.openxmlformats-officedocument.drawingml.chartshapes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drawings/drawing20.xml" ContentType="application/vnd.openxmlformats-officedocument.drawingml.chartshapes+xml"/>
  <Override PartName="/xl/comments14.xml" ContentType="application/vnd.openxmlformats-officedocument.spreadsheetml.comments+xml"/>
  <Override PartName="/xl/charts/chart9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omments10.xml" ContentType="application/vnd.openxmlformats-officedocument.spreadsheetml.comment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omments5.xml" ContentType="application/vnd.openxmlformats-officedocument.spreadsheetml.comments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75.xml" ContentType="application/vnd.openxmlformats-officedocument.drawingml.chart+xml"/>
  <Override PartName="/xl/charts/chart93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drawings/drawing21.xml" ContentType="application/vnd.openxmlformats-officedocument.drawingml.chartshape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omments13.xml" ContentType="application/vnd.openxmlformats-officedocument.spreadsheetml.comments+xml"/>
  <Override PartName="/xl/charts/chart10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omments11.xml" ContentType="application/vnd.openxmlformats-officedocument.spreadsheetml.comments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6.xml" ContentType="application/vnd.openxmlformats-officedocument.spreadsheetml.comments+xml"/>
  <Override PartName="/xl/charts/chart69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drawings/drawing22.xml" ContentType="application/vnd.openxmlformats-officedocument.drawing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omments12.xml" ContentType="application/vnd.openxmlformats-officedocument.spreadsheetml.comments+xml"/>
  <Override PartName="/xl/charts/chart90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7.xml" ContentType="application/vnd.openxmlformats-officedocument.spreadsheetml.comments+xml"/>
  <Default Extension="jpeg" ContentType="image/jpeg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drawings/drawing23.xml" ContentType="application/vnd.openxmlformats-officedocument.drawingml.chartshapes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840" yWindow="675" windowWidth="11550" windowHeight="5250" tabRatio="140"/>
  </bookViews>
  <sheets>
    <sheet name="Cover Page " sheetId="8" r:id="rId1"/>
    <sheet name="Summary page" sheetId="18" r:id="rId2"/>
    <sheet name="KZN Population" sheetId="17" r:id="rId3"/>
    <sheet name="National Government" sheetId="15" r:id="rId4"/>
    <sheet name="Manufacturing" sheetId="13" r:id="rId5"/>
    <sheet name="Retail" sheetId="12" r:id="rId6"/>
    <sheet name="Monetary" sheetId="14" r:id="rId7"/>
    <sheet name="Trade" sheetId="16" r:id="rId8"/>
    <sheet name="Employment" sheetId="4" r:id="rId9"/>
    <sheet name="PSCE" sheetId="1" r:id="rId10"/>
    <sheet name="PSCE Yearly" sheetId="2" r:id="rId11"/>
    <sheet name="PSCE Monthly" sheetId="3" r:id="rId12"/>
    <sheet name="Survey Results" sheetId="7" r:id="rId13"/>
    <sheet name="Civil Cases for Debt" sheetId="9" r:id="rId14"/>
    <sheet name="Inflation" sheetId="10" r:id="rId15"/>
    <sheet name="Electricity" sheetId="11" r:id="rId16"/>
    <sheet name="Building Plans Approved" sheetId="5" r:id="rId17"/>
    <sheet name="Building Plans Approved1" sheetId="6" r:id="rId18"/>
    <sheet name="Cement Sales" sheetId="19" r:id="rId19"/>
    <sheet name="House Prices" sheetId="20" r:id="rId20"/>
  </sheets>
  <definedNames>
    <definedName name="_xlnm.Print_Area" localSheetId="1">'Summary page'!$A$1:$K$399</definedName>
  </definedNames>
  <calcPr calcId="125725"/>
</workbook>
</file>

<file path=xl/calcChain.xml><?xml version="1.0" encoding="utf-8"?>
<calcChain xmlns="http://schemas.openxmlformats.org/spreadsheetml/2006/main">
  <c r="E243" i="5"/>
  <c r="C244"/>
  <c r="C243"/>
  <c r="B244"/>
  <c r="E244"/>
  <c r="E81" i="20"/>
  <c r="D81"/>
  <c r="D97" s="1"/>
  <c r="B81"/>
  <c r="B97" s="1"/>
  <c r="C81"/>
  <c r="C97" s="1"/>
  <c r="F81"/>
  <c r="G81"/>
  <c r="H81"/>
  <c r="I81"/>
  <c r="J81"/>
  <c r="K81"/>
  <c r="C80"/>
  <c r="D80"/>
  <c r="E80"/>
  <c r="F80"/>
  <c r="G80"/>
  <c r="H80"/>
  <c r="I80"/>
  <c r="J80"/>
  <c r="K80"/>
  <c r="B80"/>
  <c r="B96" s="1"/>
  <c r="B79"/>
  <c r="F79"/>
  <c r="C79"/>
  <c r="E126" i="19"/>
  <c r="B126"/>
  <c r="B125"/>
  <c r="E124" i="11"/>
  <c r="B124"/>
  <c r="D281" i="9"/>
  <c r="B281"/>
  <c r="AE69" i="10"/>
  <c r="H282" i="9" l="1"/>
  <c r="B282"/>
  <c r="B259" i="3"/>
  <c r="E181" i="14"/>
  <c r="B181"/>
  <c r="B180"/>
  <c r="C179" i="12"/>
  <c r="C193" s="1"/>
  <c r="D179"/>
  <c r="B179"/>
  <c r="C178"/>
  <c r="D178"/>
  <c r="B178"/>
  <c r="C177"/>
  <c r="C192" s="1"/>
  <c r="B177"/>
  <c r="D177"/>
  <c r="C179" i="13"/>
  <c r="B179"/>
  <c r="E125" i="11"/>
  <c r="I281" i="9"/>
  <c r="I282"/>
  <c r="C181" i="14" l="1"/>
  <c r="C178" i="13"/>
  <c r="B178"/>
  <c r="C125" i="11"/>
  <c r="D125"/>
  <c r="F125"/>
  <c r="G125"/>
  <c r="H125"/>
  <c r="I125"/>
  <c r="J125"/>
  <c r="K125"/>
  <c r="B125"/>
  <c r="B136" s="1"/>
  <c r="C124"/>
  <c r="D124"/>
  <c r="F124"/>
  <c r="G124"/>
  <c r="H124"/>
  <c r="I124"/>
  <c r="J124"/>
  <c r="K124"/>
  <c r="D123"/>
  <c r="B123"/>
  <c r="B305" i="9"/>
  <c r="D282"/>
  <c r="E282"/>
  <c r="F282"/>
  <c r="G282"/>
  <c r="J282"/>
  <c r="K282"/>
  <c r="L282"/>
  <c r="M282"/>
  <c r="N282"/>
  <c r="O282"/>
  <c r="P282"/>
  <c r="E281"/>
  <c r="F281"/>
  <c r="G281"/>
  <c r="H281"/>
  <c r="J281"/>
  <c r="K281"/>
  <c r="L281"/>
  <c r="M281"/>
  <c r="N281"/>
  <c r="O281"/>
  <c r="P281"/>
  <c r="D280"/>
  <c r="E280"/>
  <c r="F280"/>
  <c r="G280"/>
  <c r="H280"/>
  <c r="I280"/>
  <c r="J280"/>
  <c r="K280"/>
  <c r="L280"/>
  <c r="M280"/>
  <c r="N280"/>
  <c r="O280"/>
  <c r="P280"/>
  <c r="B280"/>
  <c r="B304" s="1"/>
  <c r="B279"/>
  <c r="H284" i="1"/>
  <c r="C284"/>
  <c r="D284"/>
  <c r="E284"/>
  <c r="F284"/>
  <c r="G284"/>
  <c r="B284"/>
  <c r="B283"/>
  <c r="C243" i="6"/>
  <c r="D243"/>
  <c r="E243"/>
  <c r="F243"/>
  <c r="G243"/>
  <c r="H243"/>
  <c r="I243"/>
  <c r="B243"/>
  <c r="B241"/>
  <c r="I242"/>
  <c r="C242"/>
  <c r="D242"/>
  <c r="E242"/>
  <c r="F242"/>
  <c r="G242"/>
  <c r="H242"/>
  <c r="B242"/>
  <c r="B261" s="1"/>
  <c r="G244" i="5"/>
  <c r="G243"/>
  <c r="B243"/>
  <c r="D244"/>
  <c r="F244"/>
  <c r="H244"/>
  <c r="I244"/>
  <c r="J244"/>
  <c r="K244"/>
  <c r="L244"/>
  <c r="D243"/>
  <c r="F243"/>
  <c r="H243"/>
  <c r="I243"/>
  <c r="J243"/>
  <c r="K243"/>
  <c r="L243"/>
  <c r="B241"/>
  <c r="C242"/>
  <c r="B226"/>
  <c r="O222"/>
  <c r="O223"/>
  <c r="B263" l="1"/>
  <c r="B195" i="14"/>
  <c r="C126" i="19"/>
  <c r="D126"/>
  <c r="F126"/>
  <c r="G126"/>
  <c r="H126"/>
  <c r="I126"/>
  <c r="J126"/>
  <c r="K126"/>
  <c r="I125"/>
  <c r="C125"/>
  <c r="B136"/>
  <c r="B124"/>
  <c r="B135"/>
  <c r="L115"/>
  <c r="L114"/>
  <c r="K223" i="6" l="1"/>
  <c r="K222"/>
  <c r="L263" i="5"/>
  <c r="K263"/>
  <c r="J263"/>
  <c r="I263"/>
  <c r="H263"/>
  <c r="G263"/>
  <c r="F263"/>
  <c r="E263"/>
  <c r="D263"/>
  <c r="D166" i="14"/>
  <c r="E136" i="11"/>
  <c r="D136"/>
  <c r="D135"/>
  <c r="C136"/>
  <c r="N69" i="10"/>
  <c r="O69"/>
  <c r="P69"/>
  <c r="Q69"/>
  <c r="R69"/>
  <c r="S69"/>
  <c r="T69"/>
  <c r="U69"/>
  <c r="V69"/>
  <c r="W69"/>
  <c r="X69"/>
  <c r="Y69"/>
  <c r="Z69"/>
  <c r="AA69"/>
  <c r="AB69"/>
  <c r="AC69"/>
  <c r="AD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N68"/>
  <c r="C69"/>
  <c r="D69"/>
  <c r="E69"/>
  <c r="F69"/>
  <c r="G69"/>
  <c r="H69"/>
  <c r="I69"/>
  <c r="J69"/>
  <c r="K69"/>
  <c r="L69"/>
  <c r="M69"/>
  <c r="B69"/>
  <c r="C68"/>
  <c r="B68"/>
  <c r="A259" i="3"/>
  <c r="C259"/>
  <c r="D259"/>
  <c r="E259"/>
  <c r="F259"/>
  <c r="G259"/>
  <c r="H259"/>
  <c r="B248" i="2"/>
  <c r="C248"/>
  <c r="D248"/>
  <c r="E248"/>
  <c r="F248"/>
  <c r="G248"/>
  <c r="H248"/>
  <c r="B247"/>
  <c r="G283" i="1"/>
  <c r="C283"/>
  <c r="D305" i="9"/>
  <c r="C258"/>
  <c r="E20" i="4"/>
  <c r="A83"/>
  <c r="B131"/>
  <c r="C131"/>
  <c r="D131"/>
  <c r="E131"/>
  <c r="B121"/>
  <c r="C121"/>
  <c r="D121"/>
  <c r="E121"/>
  <c r="F108"/>
  <c r="B146" s="1"/>
  <c r="F107"/>
  <c r="F106"/>
  <c r="B93"/>
  <c r="C93"/>
  <c r="D93"/>
  <c r="E93"/>
  <c r="F93"/>
  <c r="G93"/>
  <c r="H93"/>
  <c r="I93"/>
  <c r="J93"/>
  <c r="K93"/>
  <c r="A93"/>
  <c r="B83"/>
  <c r="C83"/>
  <c r="D83"/>
  <c r="E83"/>
  <c r="F83"/>
  <c r="G83"/>
  <c r="H83"/>
  <c r="I83"/>
  <c r="J83"/>
  <c r="K83"/>
  <c r="F53"/>
  <c r="B53"/>
  <c r="C53"/>
  <c r="D53"/>
  <c r="A53"/>
  <c r="A70" s="1"/>
  <c r="A108" s="1"/>
  <c r="A146" s="1"/>
  <c r="G38"/>
  <c r="E38"/>
  <c r="D38"/>
  <c r="C38"/>
  <c r="B38"/>
  <c r="B28"/>
  <c r="C28"/>
  <c r="D28"/>
  <c r="E28"/>
  <c r="G28"/>
  <c r="F15"/>
  <c r="D68" i="10"/>
  <c r="E68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D67"/>
  <c r="E67"/>
  <c r="F67"/>
  <c r="G67"/>
  <c r="H67"/>
  <c r="C257" i="9"/>
  <c r="C256"/>
  <c r="C282" s="1"/>
  <c r="A258" i="3"/>
  <c r="B258"/>
  <c r="C258"/>
  <c r="D258"/>
  <c r="E258"/>
  <c r="F258"/>
  <c r="G258"/>
  <c r="H258"/>
  <c r="H247" i="2"/>
  <c r="G247"/>
  <c r="F247"/>
  <c r="E247"/>
  <c r="D247"/>
  <c r="C247"/>
  <c r="D165" i="14"/>
  <c r="F121" i="4" l="1"/>
  <c r="K146"/>
  <c r="G146"/>
  <c r="C146"/>
  <c r="I146"/>
  <c r="E146"/>
  <c r="J146"/>
  <c r="H146"/>
  <c r="F146"/>
  <c r="D146"/>
  <c r="D223" i="15"/>
  <c r="E223"/>
  <c r="D224"/>
  <c r="E224"/>
  <c r="L113" i="19"/>
  <c r="B262" i="6" l="1"/>
  <c r="K221"/>
  <c r="O221" i="5"/>
  <c r="F136" i="11"/>
  <c r="G136"/>
  <c r="H136"/>
  <c r="I136"/>
  <c r="J136"/>
  <c r="K136"/>
  <c r="B66" i="10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67"/>
  <c r="C67"/>
  <c r="B65"/>
  <c r="H44"/>
  <c r="H45"/>
  <c r="H46"/>
  <c r="H47"/>
  <c r="H48"/>
  <c r="H49"/>
  <c r="H50"/>
  <c r="H51"/>
  <c r="H52"/>
  <c r="H53"/>
  <c r="C255" i="9"/>
  <c r="D164" i="14"/>
  <c r="D163"/>
  <c r="T86" i="15"/>
  <c r="T84"/>
  <c r="T82"/>
  <c r="T80"/>
  <c r="T73"/>
  <c r="T71"/>
  <c r="T65"/>
  <c r="T64"/>
  <c r="T63"/>
  <c r="T62"/>
  <c r="T58"/>
  <c r="T54"/>
  <c r="A257" i="3"/>
  <c r="B257"/>
  <c r="C257"/>
  <c r="D257"/>
  <c r="E257"/>
  <c r="F257"/>
  <c r="G257"/>
  <c r="H257"/>
  <c r="B246" i="2"/>
  <c r="C246"/>
  <c r="D246"/>
  <c r="E246"/>
  <c r="F246"/>
  <c r="G246"/>
  <c r="H246"/>
  <c r="L112" i="19"/>
  <c r="L126" s="1"/>
  <c r="D222" i="15"/>
  <c r="E222"/>
  <c r="D256" i="3"/>
  <c r="B245" i="2"/>
  <c r="C245"/>
  <c r="C270" s="1"/>
  <c r="E245"/>
  <c r="E270" s="1"/>
  <c r="F245"/>
  <c r="F270" s="1"/>
  <c r="G245"/>
  <c r="G270" s="1"/>
  <c r="H245"/>
  <c r="H270" s="1"/>
  <c r="D158" i="14"/>
  <c r="D159"/>
  <c r="D160"/>
  <c r="D161"/>
  <c r="D162"/>
  <c r="B194" i="13"/>
  <c r="R54" i="15"/>
  <c r="W54" s="1"/>
  <c r="O198" i="5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197"/>
  <c r="K198" i="6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197"/>
  <c r="C180" i="14"/>
  <c r="C195" s="1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B194" s="1"/>
  <c r="C179"/>
  <c r="E180"/>
  <c r="E195" s="1"/>
  <c r="E179"/>
  <c r="E178"/>
  <c r="E177"/>
  <c r="E176"/>
  <c r="C44" i="10"/>
  <c r="D44"/>
  <c r="E44"/>
  <c r="F44"/>
  <c r="G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C45"/>
  <c r="D45"/>
  <c r="E45"/>
  <c r="F45"/>
  <c r="G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C46"/>
  <c r="D46"/>
  <c r="E46"/>
  <c r="F46"/>
  <c r="G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C47"/>
  <c r="D47"/>
  <c r="E47"/>
  <c r="F47"/>
  <c r="G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C48"/>
  <c r="D48"/>
  <c r="E48"/>
  <c r="F48"/>
  <c r="G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C49"/>
  <c r="D49"/>
  <c r="E49"/>
  <c r="F49"/>
  <c r="G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C50"/>
  <c r="D50"/>
  <c r="E50"/>
  <c r="F50"/>
  <c r="G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C51"/>
  <c r="D51"/>
  <c r="E51"/>
  <c r="F51"/>
  <c r="G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C52"/>
  <c r="D52"/>
  <c r="E52"/>
  <c r="F52"/>
  <c r="G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C53"/>
  <c r="D53"/>
  <c r="E53"/>
  <c r="F53"/>
  <c r="G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F256" i="3"/>
  <c r="F282" s="1"/>
  <c r="G256"/>
  <c r="H256"/>
  <c r="H282" s="1"/>
  <c r="E256"/>
  <c r="C256"/>
  <c r="C282" s="1"/>
  <c r="B256"/>
  <c r="B282" s="1"/>
  <c r="A256"/>
  <c r="H283" i="1"/>
  <c r="E283"/>
  <c r="F283"/>
  <c r="C145" i="4"/>
  <c r="B145"/>
  <c r="K145"/>
  <c r="J145"/>
  <c r="I145"/>
  <c r="H145"/>
  <c r="G145"/>
  <c r="F145"/>
  <c r="E145"/>
  <c r="D145"/>
  <c r="E130"/>
  <c r="D130"/>
  <c r="C130"/>
  <c r="B130"/>
  <c r="C120"/>
  <c r="D120"/>
  <c r="E120"/>
  <c r="B120"/>
  <c r="B119"/>
  <c r="K92"/>
  <c r="J92"/>
  <c r="I92"/>
  <c r="H92"/>
  <c r="G92"/>
  <c r="F92"/>
  <c r="E92"/>
  <c r="D92"/>
  <c r="C92"/>
  <c r="B92"/>
  <c r="B91"/>
  <c r="K82"/>
  <c r="J82"/>
  <c r="I82"/>
  <c r="H82"/>
  <c r="G82"/>
  <c r="F82"/>
  <c r="E82"/>
  <c r="D82"/>
  <c r="C82"/>
  <c r="B82"/>
  <c r="B81"/>
  <c r="F52"/>
  <c r="D52"/>
  <c r="D51"/>
  <c r="C52"/>
  <c r="C51"/>
  <c r="B52"/>
  <c r="B51"/>
  <c r="G37"/>
  <c r="E37"/>
  <c r="D37"/>
  <c r="C37"/>
  <c r="B37"/>
  <c r="G27"/>
  <c r="G26"/>
  <c r="E27"/>
  <c r="D26"/>
  <c r="D27"/>
  <c r="C27"/>
  <c r="C26"/>
  <c r="B27"/>
  <c r="B26"/>
  <c r="F14"/>
  <c r="F28" s="1"/>
  <c r="A92"/>
  <c r="A82"/>
  <c r="A69"/>
  <c r="A107" s="1"/>
  <c r="A145" s="1"/>
  <c r="A52"/>
  <c r="T88" i="15"/>
  <c r="S60"/>
  <c r="R86"/>
  <c r="W86" s="1"/>
  <c r="R84"/>
  <c r="W84" s="1"/>
  <c r="R82"/>
  <c r="W82" s="1"/>
  <c r="R80"/>
  <c r="W80" s="1"/>
  <c r="R73"/>
  <c r="R71"/>
  <c r="R65"/>
  <c r="R64"/>
  <c r="R62"/>
  <c r="R58"/>
  <c r="O69"/>
  <c r="Q69"/>
  <c r="P60"/>
  <c r="Q60"/>
  <c r="R6"/>
  <c r="W5" s="1"/>
  <c r="D282" i="3" l="1"/>
  <c r="D181" i="14"/>
  <c r="E282" i="3"/>
  <c r="G282"/>
  <c r="B270" i="2"/>
  <c r="E194" i="14"/>
  <c r="N493" i="9"/>
  <c r="W53" i="15"/>
  <c r="W55"/>
  <c r="R88"/>
  <c r="M7" i="16"/>
  <c r="M8" s="1"/>
  <c r="M9" s="1"/>
  <c r="M10" s="1"/>
  <c r="M11" s="1"/>
  <c r="M12" s="1"/>
  <c r="M6"/>
  <c r="I69" i="15"/>
  <c r="J69"/>
  <c r="K69"/>
  <c r="O88"/>
  <c r="P88"/>
  <c r="J75"/>
  <c r="K75"/>
  <c r="L100" i="19"/>
  <c r="L101"/>
  <c r="L102"/>
  <c r="L103"/>
  <c r="L104"/>
  <c r="L105"/>
  <c r="L106"/>
  <c r="L107"/>
  <c r="L108"/>
  <c r="L109"/>
  <c r="L110"/>
  <c r="L111"/>
  <c r="L99"/>
  <c r="L98"/>
  <c r="C254" i="9"/>
  <c r="H255" i="3"/>
  <c r="G255"/>
  <c r="F255"/>
  <c r="E255"/>
  <c r="D255"/>
  <c r="C255"/>
  <c r="B255"/>
  <c r="A255"/>
  <c r="H244" i="2"/>
  <c r="G244"/>
  <c r="F244"/>
  <c r="E244"/>
  <c r="C244"/>
  <c r="B244"/>
  <c r="M56" i="15"/>
  <c r="M75" s="1"/>
  <c r="C10" i="17"/>
  <c r="C11"/>
  <c r="D11" s="1"/>
  <c r="C12"/>
  <c r="D219" i="15"/>
  <c r="E219"/>
  <c r="D220"/>
  <c r="E220"/>
  <c r="D221"/>
  <c r="E221"/>
  <c r="B64" i="10"/>
  <c r="C253" i="9"/>
  <c r="H254" i="3"/>
  <c r="G254"/>
  <c r="F254"/>
  <c r="E254"/>
  <c r="D254"/>
  <c r="C254"/>
  <c r="B254"/>
  <c r="A254"/>
  <c r="H243" i="2"/>
  <c r="G243"/>
  <c r="F243"/>
  <c r="E243"/>
  <c r="C243"/>
  <c r="B243"/>
  <c r="D12" i="17" l="1"/>
  <c r="M69" i="15"/>
  <c r="L125" i="19"/>
  <c r="L136" s="1"/>
  <c r="F75" i="15"/>
  <c r="G75"/>
  <c r="H75"/>
  <c r="I75"/>
  <c r="B63" i="10"/>
  <c r="E213" i="15"/>
  <c r="E214"/>
  <c r="E215"/>
  <c r="E216"/>
  <c r="E217"/>
  <c r="E218"/>
  <c r="S51"/>
  <c r="D213"/>
  <c r="D214"/>
  <c r="D215"/>
  <c r="D216"/>
  <c r="D217"/>
  <c r="D218"/>
  <c r="C236"/>
  <c r="H253" i="3"/>
  <c r="G253"/>
  <c r="F253"/>
  <c r="E253"/>
  <c r="D253"/>
  <c r="C253"/>
  <c r="B253"/>
  <c r="A253"/>
  <c r="H242" i="2"/>
  <c r="G242"/>
  <c r="F242"/>
  <c r="E242"/>
  <c r="C242"/>
  <c r="B242"/>
  <c r="D236" i="15" l="1"/>
  <c r="E236"/>
  <c r="E129" i="4"/>
  <c r="D129"/>
  <c r="C129"/>
  <c r="B129"/>
  <c r="E119"/>
  <c r="D119"/>
  <c r="C119"/>
  <c r="E96"/>
  <c r="K91"/>
  <c r="J91"/>
  <c r="I91"/>
  <c r="H91"/>
  <c r="G91"/>
  <c r="F91"/>
  <c r="E91"/>
  <c r="D91"/>
  <c r="C91"/>
  <c r="A91"/>
  <c r="K81"/>
  <c r="J81"/>
  <c r="I81"/>
  <c r="H81"/>
  <c r="G81"/>
  <c r="F81"/>
  <c r="E81"/>
  <c r="D81"/>
  <c r="C81"/>
  <c r="A81"/>
  <c r="F51"/>
  <c r="A51"/>
  <c r="A68" s="1"/>
  <c r="A106" s="1"/>
  <c r="A144" s="1"/>
  <c r="G36"/>
  <c r="E36"/>
  <c r="D36"/>
  <c r="C36"/>
  <c r="B36"/>
  <c r="E26"/>
  <c r="F13"/>
  <c r="F27" s="1"/>
  <c r="C252" i="9"/>
  <c r="H252" i="3"/>
  <c r="G252"/>
  <c r="F252"/>
  <c r="E252"/>
  <c r="C252"/>
  <c r="B252"/>
  <c r="A252"/>
  <c r="H241" i="2"/>
  <c r="G241"/>
  <c r="F241"/>
  <c r="E241"/>
  <c r="C241"/>
  <c r="B241"/>
  <c r="B45" i="10"/>
  <c r="B46"/>
  <c r="B47"/>
  <c r="B48"/>
  <c r="B49"/>
  <c r="B50"/>
  <c r="B51"/>
  <c r="B52"/>
  <c r="B53"/>
  <c r="B54"/>
  <c r="B55"/>
  <c r="B56"/>
  <c r="B57"/>
  <c r="B58"/>
  <c r="B59"/>
  <c r="B60"/>
  <c r="B61"/>
  <c r="B62"/>
  <c r="C251" i="9"/>
  <c r="B166" i="12"/>
  <c r="H251" i="3"/>
  <c r="G251"/>
  <c r="F251"/>
  <c r="E251"/>
  <c r="C251"/>
  <c r="B251"/>
  <c r="A251"/>
  <c r="H240" i="2"/>
  <c r="G240"/>
  <c r="F240"/>
  <c r="E240"/>
  <c r="C240"/>
  <c r="B240"/>
  <c r="D252" i="1"/>
  <c r="D252" i="3" s="1"/>
  <c r="D157" i="14"/>
  <c r="C250" i="9"/>
  <c r="E128" i="4"/>
  <c r="D128"/>
  <c r="C128"/>
  <c r="C126"/>
  <c r="C127"/>
  <c r="B128"/>
  <c r="B127"/>
  <c r="B126"/>
  <c r="C118"/>
  <c r="B118"/>
  <c r="F105"/>
  <c r="J143" s="1"/>
  <c r="F103"/>
  <c r="F130" s="1"/>
  <c r="K90"/>
  <c r="J90"/>
  <c r="I90"/>
  <c r="H90"/>
  <c r="G90"/>
  <c r="E90"/>
  <c r="F90"/>
  <c r="D90"/>
  <c r="C90"/>
  <c r="B90"/>
  <c r="B89"/>
  <c r="A90"/>
  <c r="K80"/>
  <c r="J80"/>
  <c r="I80"/>
  <c r="H80"/>
  <c r="G80"/>
  <c r="F80"/>
  <c r="E80"/>
  <c r="D80"/>
  <c r="C80"/>
  <c r="B80"/>
  <c r="B79"/>
  <c r="A80"/>
  <c r="F50"/>
  <c r="D50"/>
  <c r="C50"/>
  <c r="B50"/>
  <c r="B49"/>
  <c r="A50"/>
  <c r="A67" s="1"/>
  <c r="A105" s="1"/>
  <c r="A143" s="1"/>
  <c r="C33"/>
  <c r="D35"/>
  <c r="G35"/>
  <c r="E35"/>
  <c r="C35"/>
  <c r="B35"/>
  <c r="G25"/>
  <c r="G24"/>
  <c r="E25"/>
  <c r="D25"/>
  <c r="C25"/>
  <c r="B24"/>
  <c r="B25"/>
  <c r="F12"/>
  <c r="C249" i="9"/>
  <c r="H250" i="3"/>
  <c r="G250"/>
  <c r="F250"/>
  <c r="E250"/>
  <c r="C250"/>
  <c r="B250"/>
  <c r="A250"/>
  <c r="H238" i="2"/>
  <c r="H239"/>
  <c r="G239"/>
  <c r="F239"/>
  <c r="E239"/>
  <c r="C239"/>
  <c r="B238"/>
  <c r="B239"/>
  <c r="D249" i="1"/>
  <c r="D250" i="3"/>
  <c r="D156" i="14"/>
  <c r="D155"/>
  <c r="D154"/>
  <c r="B17" i="17"/>
  <c r="B16"/>
  <c r="B15"/>
  <c r="B14"/>
  <c r="H249" i="3"/>
  <c r="G249"/>
  <c r="F249"/>
  <c r="E249"/>
  <c r="C249"/>
  <c r="B249"/>
  <c r="A249"/>
  <c r="E238" i="2"/>
  <c r="C238"/>
  <c r="F238"/>
  <c r="G238"/>
  <c r="B135" i="11"/>
  <c r="C248" i="9"/>
  <c r="H247" i="3"/>
  <c r="H248"/>
  <c r="G246"/>
  <c r="G247"/>
  <c r="G248"/>
  <c r="F246"/>
  <c r="F247"/>
  <c r="F248"/>
  <c r="E246"/>
  <c r="E247"/>
  <c r="E248"/>
  <c r="C247"/>
  <c r="C248"/>
  <c r="B247"/>
  <c r="B248"/>
  <c r="A248"/>
  <c r="H234" i="2"/>
  <c r="H235"/>
  <c r="H236"/>
  <c r="H237"/>
  <c r="G236"/>
  <c r="G237"/>
  <c r="F237"/>
  <c r="E237"/>
  <c r="C237"/>
  <c r="B237"/>
  <c r="C247" i="9"/>
  <c r="A246" i="3"/>
  <c r="B246"/>
  <c r="C246"/>
  <c r="H246"/>
  <c r="A247"/>
  <c r="B235" i="2"/>
  <c r="C235"/>
  <c r="E235"/>
  <c r="F235"/>
  <c r="G235"/>
  <c r="B236"/>
  <c r="C236"/>
  <c r="E236"/>
  <c r="F236"/>
  <c r="F69" i="15"/>
  <c r="C235"/>
  <c r="C234"/>
  <c r="C233"/>
  <c r="C232"/>
  <c r="C231"/>
  <c r="C230"/>
  <c r="C229"/>
  <c r="C228"/>
  <c r="C227"/>
  <c r="C226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104"/>
  <c r="E226" s="1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93"/>
  <c r="L97" i="19"/>
  <c r="C136"/>
  <c r="D125"/>
  <c r="D136" s="1"/>
  <c r="E125"/>
  <c r="E136" s="1"/>
  <c r="F125"/>
  <c r="F136" s="1"/>
  <c r="G125"/>
  <c r="G136" s="1"/>
  <c r="H125"/>
  <c r="H136" s="1"/>
  <c r="I136"/>
  <c r="J125"/>
  <c r="J136" s="1"/>
  <c r="K125"/>
  <c r="K136" s="1"/>
  <c r="C124"/>
  <c r="C135" s="1"/>
  <c r="D124"/>
  <c r="E124"/>
  <c r="F124"/>
  <c r="G124"/>
  <c r="H124"/>
  <c r="I124"/>
  <c r="I135" s="1"/>
  <c r="J124"/>
  <c r="K124"/>
  <c r="C246" i="9"/>
  <c r="D248" i="3"/>
  <c r="S88" i="15"/>
  <c r="N88"/>
  <c r="M88"/>
  <c r="L88"/>
  <c r="K88"/>
  <c r="J88"/>
  <c r="I88"/>
  <c r="H88"/>
  <c r="G88"/>
  <c r="F88"/>
  <c r="E88"/>
  <c r="D88"/>
  <c r="W88" s="1"/>
  <c r="R63"/>
  <c r="W62" s="1"/>
  <c r="P56"/>
  <c r="N60"/>
  <c r="N56" s="1"/>
  <c r="L60"/>
  <c r="L56" s="1"/>
  <c r="J60"/>
  <c r="F60"/>
  <c r="E60"/>
  <c r="S75"/>
  <c r="E56"/>
  <c r="E75" s="1"/>
  <c r="T52"/>
  <c r="I305" i="9"/>
  <c r="C245"/>
  <c r="D118" i="4"/>
  <c r="E118"/>
  <c r="F49"/>
  <c r="F11"/>
  <c r="F38" s="1"/>
  <c r="B141"/>
  <c r="J141"/>
  <c r="B117"/>
  <c r="C117"/>
  <c r="D117"/>
  <c r="C89"/>
  <c r="D89"/>
  <c r="E89"/>
  <c r="F89"/>
  <c r="G89"/>
  <c r="H89"/>
  <c r="I89"/>
  <c r="J89"/>
  <c r="K89"/>
  <c r="C79"/>
  <c r="D79"/>
  <c r="E79"/>
  <c r="F79"/>
  <c r="G79"/>
  <c r="H79"/>
  <c r="I79"/>
  <c r="J79"/>
  <c r="K79"/>
  <c r="A89"/>
  <c r="A79"/>
  <c r="C49"/>
  <c r="D49"/>
  <c r="A49"/>
  <c r="A66" s="1"/>
  <c r="A104" s="1"/>
  <c r="A142" s="1"/>
  <c r="B34"/>
  <c r="C34"/>
  <c r="D34"/>
  <c r="E34"/>
  <c r="G34"/>
  <c r="C24"/>
  <c r="D24"/>
  <c r="E24"/>
  <c r="D153" i="14"/>
  <c r="D79" i="20"/>
  <c r="D96" s="1"/>
  <c r="E79"/>
  <c r="G79"/>
  <c r="G95" s="1"/>
  <c r="H79"/>
  <c r="I79"/>
  <c r="J79"/>
  <c r="K79"/>
  <c r="K95" s="1"/>
  <c r="F96"/>
  <c r="H96"/>
  <c r="J96"/>
  <c r="A360" i="18"/>
  <c r="C262" i="6"/>
  <c r="D262"/>
  <c r="E262"/>
  <c r="F262"/>
  <c r="G262"/>
  <c r="H262"/>
  <c r="I262"/>
  <c r="B242" i="5"/>
  <c r="B262" s="1"/>
  <c r="C123" i="11"/>
  <c r="E123"/>
  <c r="E135" s="1"/>
  <c r="F123"/>
  <c r="G123"/>
  <c r="G135" s="1"/>
  <c r="H123"/>
  <c r="H135" s="1"/>
  <c r="I123"/>
  <c r="I135" s="1"/>
  <c r="J123"/>
  <c r="E261" i="9"/>
  <c r="E262"/>
  <c r="E286" s="1"/>
  <c r="E263"/>
  <c r="E264"/>
  <c r="E288" s="1"/>
  <c r="E265"/>
  <c r="E266"/>
  <c r="E289" s="1"/>
  <c r="E267"/>
  <c r="E268"/>
  <c r="E292" s="1"/>
  <c r="E269"/>
  <c r="E305"/>
  <c r="F305"/>
  <c r="G305"/>
  <c r="H305"/>
  <c r="J305"/>
  <c r="K305"/>
  <c r="L305"/>
  <c r="M305"/>
  <c r="N305"/>
  <c r="O305"/>
  <c r="P305"/>
  <c r="C244"/>
  <c r="B245" i="3"/>
  <c r="C245"/>
  <c r="E245"/>
  <c r="F245"/>
  <c r="G245"/>
  <c r="H245"/>
  <c r="A245"/>
  <c r="B234" i="2"/>
  <c r="C234"/>
  <c r="E234"/>
  <c r="F234"/>
  <c r="G234"/>
  <c r="C282" i="1"/>
  <c r="E282"/>
  <c r="F282"/>
  <c r="G282"/>
  <c r="H282"/>
  <c r="B282"/>
  <c r="D152" i="14"/>
  <c r="D151"/>
  <c r="D193" i="12"/>
  <c r="B193"/>
  <c r="C194" i="13"/>
  <c r="C177"/>
  <c r="B177"/>
  <c r="R38" i="15"/>
  <c r="R36"/>
  <c r="R34"/>
  <c r="R32"/>
  <c r="R25"/>
  <c r="R23"/>
  <c r="R17"/>
  <c r="R16"/>
  <c r="R15"/>
  <c r="W14" s="1"/>
  <c r="W15" s="1"/>
  <c r="R14"/>
  <c r="R10"/>
  <c r="W6"/>
  <c r="W7" s="1"/>
  <c r="P40"/>
  <c r="Q40"/>
  <c r="P12"/>
  <c r="P8" s="1"/>
  <c r="C9" i="17"/>
  <c r="K39" i="16"/>
  <c r="K40"/>
  <c r="K41"/>
  <c r="K42"/>
  <c r="K43"/>
  <c r="K44"/>
  <c r="K45"/>
  <c r="K46"/>
  <c r="K47"/>
  <c r="K48"/>
  <c r="K49"/>
  <c r="K38"/>
  <c r="E39"/>
  <c r="E40"/>
  <c r="E41"/>
  <c r="E42"/>
  <c r="E43"/>
  <c r="E44"/>
  <c r="E45"/>
  <c r="E46"/>
  <c r="E47"/>
  <c r="E48"/>
  <c r="E49"/>
  <c r="E38"/>
  <c r="N40" i="15"/>
  <c r="N12"/>
  <c r="N8" s="1"/>
  <c r="C243" i="9"/>
  <c r="B244" i="3"/>
  <c r="B281" s="1"/>
  <c r="C244"/>
  <c r="E244"/>
  <c r="F244"/>
  <c r="G244"/>
  <c r="H244"/>
  <c r="A244"/>
  <c r="B233" i="2"/>
  <c r="C233"/>
  <c r="E233"/>
  <c r="F233"/>
  <c r="G233"/>
  <c r="H233"/>
  <c r="H49" i="16"/>
  <c r="H48"/>
  <c r="H47"/>
  <c r="H46"/>
  <c r="H45"/>
  <c r="H44"/>
  <c r="H43"/>
  <c r="H42"/>
  <c r="H41"/>
  <c r="H40"/>
  <c r="H39"/>
  <c r="H38"/>
  <c r="N12" s="1"/>
  <c r="D150" i="14"/>
  <c r="B86" i="4"/>
  <c r="C86"/>
  <c r="D86"/>
  <c r="E86"/>
  <c r="F86"/>
  <c r="G86"/>
  <c r="H86"/>
  <c r="I86"/>
  <c r="J86"/>
  <c r="K86"/>
  <c r="B87"/>
  <c r="C87"/>
  <c r="D87"/>
  <c r="E87"/>
  <c r="F87"/>
  <c r="G87"/>
  <c r="H87"/>
  <c r="I87"/>
  <c r="J87"/>
  <c r="K87"/>
  <c r="B88"/>
  <c r="C88"/>
  <c r="D88"/>
  <c r="E88"/>
  <c r="F88"/>
  <c r="G88"/>
  <c r="H88"/>
  <c r="I88"/>
  <c r="J88"/>
  <c r="K88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F44"/>
  <c r="F45"/>
  <c r="F46"/>
  <c r="F47"/>
  <c r="F48"/>
  <c r="C42"/>
  <c r="C43"/>
  <c r="B44"/>
  <c r="C44"/>
  <c r="D44"/>
  <c r="B45"/>
  <c r="C45"/>
  <c r="D45"/>
  <c r="B46"/>
  <c r="C46"/>
  <c r="D46"/>
  <c r="B47"/>
  <c r="C47"/>
  <c r="D47"/>
  <c r="B48"/>
  <c r="C48"/>
  <c r="D48"/>
  <c r="B31"/>
  <c r="D31"/>
  <c r="E31"/>
  <c r="G31"/>
  <c r="B32"/>
  <c r="D32"/>
  <c r="E32"/>
  <c r="G32"/>
  <c r="B33"/>
  <c r="D33"/>
  <c r="E33"/>
  <c r="G33"/>
  <c r="B18"/>
  <c r="D18"/>
  <c r="E18"/>
  <c r="G18"/>
  <c r="B19"/>
  <c r="D19"/>
  <c r="E19"/>
  <c r="G19"/>
  <c r="B20"/>
  <c r="C20"/>
  <c r="D20"/>
  <c r="G20"/>
  <c r="B21"/>
  <c r="C21"/>
  <c r="D21"/>
  <c r="E21"/>
  <c r="G21"/>
  <c r="B22"/>
  <c r="C22"/>
  <c r="D22"/>
  <c r="E22"/>
  <c r="G22"/>
  <c r="B23"/>
  <c r="C23"/>
  <c r="D23"/>
  <c r="E23"/>
  <c r="G23"/>
  <c r="D126"/>
  <c r="B116"/>
  <c r="C116"/>
  <c r="D116"/>
  <c r="E116"/>
  <c r="A88"/>
  <c r="A78"/>
  <c r="A48"/>
  <c r="A65" s="1"/>
  <c r="A103" s="1"/>
  <c r="A141" s="1"/>
  <c r="A47"/>
  <c r="F9"/>
  <c r="C66" i="20"/>
  <c r="D66"/>
  <c r="E66"/>
  <c r="E97" s="1"/>
  <c r="F66"/>
  <c r="F97" s="1"/>
  <c r="G66"/>
  <c r="G97" s="1"/>
  <c r="H66"/>
  <c r="I66"/>
  <c r="I97" s="1"/>
  <c r="J66"/>
  <c r="J97" s="1"/>
  <c r="K66"/>
  <c r="K97" s="1"/>
  <c r="C67"/>
  <c r="C84" s="1"/>
  <c r="D67"/>
  <c r="E67"/>
  <c r="F67"/>
  <c r="G67"/>
  <c r="H67"/>
  <c r="I67"/>
  <c r="J67"/>
  <c r="K67"/>
  <c r="C68"/>
  <c r="D68"/>
  <c r="E68"/>
  <c r="F68"/>
  <c r="F84" s="1"/>
  <c r="G68"/>
  <c r="H68"/>
  <c r="H84" s="1"/>
  <c r="I68"/>
  <c r="J68"/>
  <c r="J84" s="1"/>
  <c r="K68"/>
  <c r="C69"/>
  <c r="C86" s="1"/>
  <c r="D69"/>
  <c r="E69"/>
  <c r="E85" s="1"/>
  <c r="F69"/>
  <c r="G69"/>
  <c r="G85" s="1"/>
  <c r="H69"/>
  <c r="I69"/>
  <c r="I85" s="1"/>
  <c r="J69"/>
  <c r="K69"/>
  <c r="C70"/>
  <c r="D70"/>
  <c r="E70"/>
  <c r="F70"/>
  <c r="G70"/>
  <c r="H70"/>
  <c r="I70"/>
  <c r="J70"/>
  <c r="K70"/>
  <c r="C71"/>
  <c r="D71"/>
  <c r="E71"/>
  <c r="E88" s="1"/>
  <c r="F71"/>
  <c r="G71"/>
  <c r="G87" s="1"/>
  <c r="H71"/>
  <c r="I71"/>
  <c r="I87" s="1"/>
  <c r="J71"/>
  <c r="K71"/>
  <c r="C72"/>
  <c r="D72"/>
  <c r="E72"/>
  <c r="F72"/>
  <c r="F89" s="1"/>
  <c r="G72"/>
  <c r="H72"/>
  <c r="H89" s="1"/>
  <c r="I72"/>
  <c r="J72"/>
  <c r="J89" s="1"/>
  <c r="K72"/>
  <c r="C73"/>
  <c r="C89" s="1"/>
  <c r="D73"/>
  <c r="E73"/>
  <c r="F73"/>
  <c r="G73"/>
  <c r="G89" s="1"/>
  <c r="H73"/>
  <c r="I73"/>
  <c r="J73"/>
  <c r="K73"/>
  <c r="C74"/>
  <c r="D74"/>
  <c r="E74"/>
  <c r="F74"/>
  <c r="F90" s="1"/>
  <c r="G74"/>
  <c r="H74"/>
  <c r="H90" s="1"/>
  <c r="I74"/>
  <c r="J74"/>
  <c r="K74"/>
  <c r="C75"/>
  <c r="D75"/>
  <c r="E75"/>
  <c r="E92" s="1"/>
  <c r="F75"/>
  <c r="G75"/>
  <c r="G91" s="1"/>
  <c r="H75"/>
  <c r="I75"/>
  <c r="J75"/>
  <c r="K75"/>
  <c r="K92" s="1"/>
  <c r="C76"/>
  <c r="D76"/>
  <c r="E76"/>
  <c r="F76"/>
  <c r="G76"/>
  <c r="H76"/>
  <c r="I76"/>
  <c r="J76"/>
  <c r="K76"/>
  <c r="C77"/>
  <c r="D77"/>
  <c r="E77"/>
  <c r="F77"/>
  <c r="G77"/>
  <c r="G93" s="1"/>
  <c r="H77"/>
  <c r="I77"/>
  <c r="I93" s="1"/>
  <c r="J77"/>
  <c r="K77"/>
  <c r="C78"/>
  <c r="D78"/>
  <c r="D95" s="1"/>
  <c r="E78"/>
  <c r="F78"/>
  <c r="F95" s="1"/>
  <c r="G78"/>
  <c r="H78"/>
  <c r="H95" s="1"/>
  <c r="I78"/>
  <c r="J78"/>
  <c r="K78"/>
  <c r="J95"/>
  <c r="B78"/>
  <c r="B95" s="1"/>
  <c r="B77"/>
  <c r="B94" s="1"/>
  <c r="B76"/>
  <c r="B75"/>
  <c r="B74"/>
  <c r="B73"/>
  <c r="B72"/>
  <c r="B71"/>
  <c r="B70"/>
  <c r="B69"/>
  <c r="B68"/>
  <c r="B67"/>
  <c r="B66"/>
  <c r="C83"/>
  <c r="C85"/>
  <c r="G88"/>
  <c r="D90"/>
  <c r="H94"/>
  <c r="I95"/>
  <c r="F117" i="19"/>
  <c r="F128" s="1"/>
  <c r="F118"/>
  <c r="F119"/>
  <c r="F130" s="1"/>
  <c r="F120"/>
  <c r="F121"/>
  <c r="F131" s="1"/>
  <c r="F122"/>
  <c r="F123"/>
  <c r="I117"/>
  <c r="J117"/>
  <c r="I118"/>
  <c r="J118"/>
  <c r="J128" s="1"/>
  <c r="I119"/>
  <c r="J119"/>
  <c r="I120"/>
  <c r="J120"/>
  <c r="I121"/>
  <c r="J121"/>
  <c r="I122"/>
  <c r="J122"/>
  <c r="I123"/>
  <c r="J123"/>
  <c r="J134" s="1"/>
  <c r="I128"/>
  <c r="I129"/>
  <c r="I130"/>
  <c r="J130"/>
  <c r="I131"/>
  <c r="J131"/>
  <c r="I132"/>
  <c r="J132"/>
  <c r="I133"/>
  <c r="J13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4"/>
  <c r="K123"/>
  <c r="K134" s="1"/>
  <c r="H123"/>
  <c r="G123"/>
  <c r="E123"/>
  <c r="D123"/>
  <c r="D134" s="1"/>
  <c r="C123"/>
  <c r="B123"/>
  <c r="B134" s="1"/>
  <c r="K122"/>
  <c r="H122"/>
  <c r="G122"/>
  <c r="E122"/>
  <c r="E133" s="1"/>
  <c r="D122"/>
  <c r="C122"/>
  <c r="B122"/>
  <c r="K121"/>
  <c r="H121"/>
  <c r="G121"/>
  <c r="G132" s="1"/>
  <c r="E121"/>
  <c r="D121"/>
  <c r="C121"/>
  <c r="B121"/>
  <c r="K120"/>
  <c r="H120"/>
  <c r="G120"/>
  <c r="E120"/>
  <c r="D120"/>
  <c r="C120"/>
  <c r="B120"/>
  <c r="K119"/>
  <c r="H119"/>
  <c r="G119"/>
  <c r="E119"/>
  <c r="D119"/>
  <c r="C119"/>
  <c r="B119"/>
  <c r="B130" s="1"/>
  <c r="K118"/>
  <c r="H118"/>
  <c r="G118"/>
  <c r="E118"/>
  <c r="D118"/>
  <c r="C118"/>
  <c r="B118"/>
  <c r="K117"/>
  <c r="H117"/>
  <c r="G117"/>
  <c r="G128" s="1"/>
  <c r="E117"/>
  <c r="D117"/>
  <c r="C117"/>
  <c r="B117"/>
  <c r="B128" s="1"/>
  <c r="C242" i="9"/>
  <c r="M40" i="15"/>
  <c r="M12"/>
  <c r="M8" s="1"/>
  <c r="D149" i="14"/>
  <c r="B243" i="3"/>
  <c r="C243"/>
  <c r="E243"/>
  <c r="F243"/>
  <c r="G243"/>
  <c r="H243"/>
  <c r="A243"/>
  <c r="B232" i="2"/>
  <c r="C232"/>
  <c r="E232"/>
  <c r="F232"/>
  <c r="G232"/>
  <c r="H232"/>
  <c r="D244"/>
  <c r="B234" i="3"/>
  <c r="C234"/>
  <c r="E234"/>
  <c r="F234"/>
  <c r="G234"/>
  <c r="H234"/>
  <c r="B235"/>
  <c r="C235"/>
  <c r="E235"/>
  <c r="F235"/>
  <c r="G235"/>
  <c r="H235"/>
  <c r="B236"/>
  <c r="C236"/>
  <c r="E236"/>
  <c r="F236"/>
  <c r="G236"/>
  <c r="H236"/>
  <c r="B237"/>
  <c r="C237"/>
  <c r="E237"/>
  <c r="F237"/>
  <c r="G237"/>
  <c r="H237"/>
  <c r="B238"/>
  <c r="C238"/>
  <c r="E238"/>
  <c r="F238"/>
  <c r="G238"/>
  <c r="H238"/>
  <c r="B239"/>
  <c r="C239"/>
  <c r="E239"/>
  <c r="F239"/>
  <c r="G239"/>
  <c r="H239"/>
  <c r="B240"/>
  <c r="C240"/>
  <c r="E240"/>
  <c r="F240"/>
  <c r="G240"/>
  <c r="H240"/>
  <c r="B241"/>
  <c r="C241"/>
  <c r="E241"/>
  <c r="F241"/>
  <c r="G241"/>
  <c r="H241"/>
  <c r="B242"/>
  <c r="C242"/>
  <c r="E242"/>
  <c r="F242"/>
  <c r="G242"/>
  <c r="H242"/>
  <c r="A242"/>
  <c r="B224" i="2"/>
  <c r="C224"/>
  <c r="E224"/>
  <c r="F224"/>
  <c r="G224"/>
  <c r="H224"/>
  <c r="B225"/>
  <c r="C225"/>
  <c r="E225"/>
  <c r="F225"/>
  <c r="G225"/>
  <c r="H225"/>
  <c r="B226"/>
  <c r="C226"/>
  <c r="E226"/>
  <c r="F226"/>
  <c r="G226"/>
  <c r="H226"/>
  <c r="B227"/>
  <c r="C227"/>
  <c r="E227"/>
  <c r="F227"/>
  <c r="G227"/>
  <c r="H227"/>
  <c r="B228"/>
  <c r="C228"/>
  <c r="E228"/>
  <c r="F228"/>
  <c r="G228"/>
  <c r="H228"/>
  <c r="B229"/>
  <c r="C229"/>
  <c r="E229"/>
  <c r="F229"/>
  <c r="G229"/>
  <c r="H229"/>
  <c r="B230"/>
  <c r="C230"/>
  <c r="E230"/>
  <c r="F230"/>
  <c r="G230"/>
  <c r="H230"/>
  <c r="B231"/>
  <c r="C231"/>
  <c r="E231"/>
  <c r="F231"/>
  <c r="G231"/>
  <c r="H231"/>
  <c r="D243"/>
  <c r="D148" i="14"/>
  <c r="K97" i="11"/>
  <c r="C241" i="9"/>
  <c r="L40" i="15"/>
  <c r="L12"/>
  <c r="L8" s="1"/>
  <c r="E40"/>
  <c r="E12"/>
  <c r="E8" s="1"/>
  <c r="K40"/>
  <c r="K12"/>
  <c r="K8" s="1"/>
  <c r="K96" i="11"/>
  <c r="K95"/>
  <c r="C240" i="9"/>
  <c r="C239"/>
  <c r="A235" i="3"/>
  <c r="A236"/>
  <c r="A237"/>
  <c r="A238"/>
  <c r="A239"/>
  <c r="A240"/>
  <c r="A241"/>
  <c r="D242" i="2"/>
  <c r="D241"/>
  <c r="J40" i="15"/>
  <c r="J12"/>
  <c r="J8" s="1"/>
  <c r="D147" i="14"/>
  <c r="B223" i="3"/>
  <c r="C223"/>
  <c r="E223"/>
  <c r="F223"/>
  <c r="G223"/>
  <c r="H223"/>
  <c r="B224"/>
  <c r="C224"/>
  <c r="E224"/>
  <c r="F224"/>
  <c r="G224"/>
  <c r="H224"/>
  <c r="B225"/>
  <c r="C225"/>
  <c r="E225"/>
  <c r="F225"/>
  <c r="G225"/>
  <c r="H225"/>
  <c r="B226"/>
  <c r="C226"/>
  <c r="E226"/>
  <c r="F226"/>
  <c r="G226"/>
  <c r="H226"/>
  <c r="B227"/>
  <c r="C227"/>
  <c r="E227"/>
  <c r="F227"/>
  <c r="G227"/>
  <c r="H227"/>
  <c r="B228"/>
  <c r="C228"/>
  <c r="E228"/>
  <c r="F228"/>
  <c r="G228"/>
  <c r="H228"/>
  <c r="B229"/>
  <c r="C229"/>
  <c r="E229"/>
  <c r="F229"/>
  <c r="G229"/>
  <c r="H229"/>
  <c r="B230"/>
  <c r="C230"/>
  <c r="E230"/>
  <c r="F230"/>
  <c r="G230"/>
  <c r="H230"/>
  <c r="B231"/>
  <c r="C231"/>
  <c r="E231"/>
  <c r="F231"/>
  <c r="G231"/>
  <c r="H231"/>
  <c r="B232"/>
  <c r="C232"/>
  <c r="E232"/>
  <c r="F232"/>
  <c r="G232"/>
  <c r="H232"/>
  <c r="B233"/>
  <c r="C233"/>
  <c r="E233"/>
  <c r="F233"/>
  <c r="G233"/>
  <c r="H233"/>
  <c r="A223"/>
  <c r="A224"/>
  <c r="A225"/>
  <c r="A226"/>
  <c r="A227"/>
  <c r="A228"/>
  <c r="A229"/>
  <c r="A230"/>
  <c r="A231"/>
  <c r="A232"/>
  <c r="A233"/>
  <c r="A234"/>
  <c r="C5" i="2"/>
  <c r="E5"/>
  <c r="F5"/>
  <c r="G5"/>
  <c r="H5"/>
  <c r="C6"/>
  <c r="E6"/>
  <c r="F6"/>
  <c r="G6"/>
  <c r="H6"/>
  <c r="C7"/>
  <c r="E7"/>
  <c r="F7"/>
  <c r="G7"/>
  <c r="H7"/>
  <c r="C8"/>
  <c r="E8"/>
  <c r="F8"/>
  <c r="G8"/>
  <c r="H8"/>
  <c r="C9"/>
  <c r="E9"/>
  <c r="F9"/>
  <c r="G9"/>
  <c r="H9"/>
  <c r="C10"/>
  <c r="E10"/>
  <c r="F10"/>
  <c r="G10"/>
  <c r="H10"/>
  <c r="C11"/>
  <c r="E11"/>
  <c r="F11"/>
  <c r="G11"/>
  <c r="H11"/>
  <c r="C12"/>
  <c r="E12"/>
  <c r="F12"/>
  <c r="G12"/>
  <c r="H12"/>
  <c r="C13"/>
  <c r="E13"/>
  <c r="F13"/>
  <c r="G13"/>
  <c r="H13"/>
  <c r="C14"/>
  <c r="E14"/>
  <c r="F14"/>
  <c r="G14"/>
  <c r="H14"/>
  <c r="C15"/>
  <c r="E15"/>
  <c r="F15"/>
  <c r="G15"/>
  <c r="H15"/>
  <c r="C16"/>
  <c r="E16"/>
  <c r="F16"/>
  <c r="G16"/>
  <c r="H16"/>
  <c r="C17"/>
  <c r="E17"/>
  <c r="F17"/>
  <c r="G17"/>
  <c r="H17"/>
  <c r="C18"/>
  <c r="E18"/>
  <c r="F18"/>
  <c r="G18"/>
  <c r="H18"/>
  <c r="C19"/>
  <c r="E19"/>
  <c r="F19"/>
  <c r="G19"/>
  <c r="H19"/>
  <c r="C20"/>
  <c r="E20"/>
  <c r="F20"/>
  <c r="G20"/>
  <c r="H20"/>
  <c r="C21"/>
  <c r="E21"/>
  <c r="F21"/>
  <c r="G21"/>
  <c r="H21"/>
  <c r="C22"/>
  <c r="E22"/>
  <c r="F22"/>
  <c r="G22"/>
  <c r="H22"/>
  <c r="C23"/>
  <c r="E23"/>
  <c r="F23"/>
  <c r="G23"/>
  <c r="H23"/>
  <c r="C24"/>
  <c r="E24"/>
  <c r="F24"/>
  <c r="G24"/>
  <c r="H24"/>
  <c r="C25"/>
  <c r="E25"/>
  <c r="F25"/>
  <c r="G25"/>
  <c r="H25"/>
  <c r="C26"/>
  <c r="E26"/>
  <c r="F26"/>
  <c r="G26"/>
  <c r="H26"/>
  <c r="C27"/>
  <c r="E27"/>
  <c r="F27"/>
  <c r="G27"/>
  <c r="H27"/>
  <c r="C28"/>
  <c r="E28"/>
  <c r="F28"/>
  <c r="G28"/>
  <c r="H28"/>
  <c r="C29"/>
  <c r="E29"/>
  <c r="F29"/>
  <c r="G29"/>
  <c r="H29"/>
  <c r="C30"/>
  <c r="E30"/>
  <c r="F30"/>
  <c r="G30"/>
  <c r="H30"/>
  <c r="C31"/>
  <c r="E31"/>
  <c r="F31"/>
  <c r="G31"/>
  <c r="H31"/>
  <c r="C32"/>
  <c r="E32"/>
  <c r="F32"/>
  <c r="G32"/>
  <c r="H32"/>
  <c r="C33"/>
  <c r="E33"/>
  <c r="F33"/>
  <c r="G33"/>
  <c r="H33"/>
  <c r="C34"/>
  <c r="E34"/>
  <c r="F34"/>
  <c r="G34"/>
  <c r="H34"/>
  <c r="C35"/>
  <c r="E35"/>
  <c r="F35"/>
  <c r="G35"/>
  <c r="H35"/>
  <c r="C36"/>
  <c r="E36"/>
  <c r="F36"/>
  <c r="G36"/>
  <c r="H36"/>
  <c r="C37"/>
  <c r="E37"/>
  <c r="F37"/>
  <c r="G37"/>
  <c r="H37"/>
  <c r="C38"/>
  <c r="E38"/>
  <c r="F38"/>
  <c r="G38"/>
  <c r="H38"/>
  <c r="C39"/>
  <c r="E39"/>
  <c r="F39"/>
  <c r="G39"/>
  <c r="H39"/>
  <c r="C40"/>
  <c r="E40"/>
  <c r="F40"/>
  <c r="G40"/>
  <c r="H40"/>
  <c r="C41"/>
  <c r="E41"/>
  <c r="F41"/>
  <c r="G41"/>
  <c r="H41"/>
  <c r="C42"/>
  <c r="E42"/>
  <c r="F42"/>
  <c r="G42"/>
  <c r="H42"/>
  <c r="C43"/>
  <c r="E43"/>
  <c r="F43"/>
  <c r="G43"/>
  <c r="H43"/>
  <c r="C44"/>
  <c r="E44"/>
  <c r="F44"/>
  <c r="G44"/>
  <c r="H44"/>
  <c r="C45"/>
  <c r="E45"/>
  <c r="F45"/>
  <c r="G45"/>
  <c r="H45"/>
  <c r="C46"/>
  <c r="E46"/>
  <c r="F46"/>
  <c r="G46"/>
  <c r="H46"/>
  <c r="C47"/>
  <c r="E47"/>
  <c r="F47"/>
  <c r="G47"/>
  <c r="H47"/>
  <c r="C48"/>
  <c r="E48"/>
  <c r="F48"/>
  <c r="G48"/>
  <c r="H48"/>
  <c r="C49"/>
  <c r="E49"/>
  <c r="F49"/>
  <c r="G49"/>
  <c r="H49"/>
  <c r="C50"/>
  <c r="E50"/>
  <c r="F50"/>
  <c r="G50"/>
  <c r="H50"/>
  <c r="C51"/>
  <c r="E51"/>
  <c r="F51"/>
  <c r="G51"/>
  <c r="H51"/>
  <c r="C52"/>
  <c r="E52"/>
  <c r="F52"/>
  <c r="G52"/>
  <c r="H52"/>
  <c r="C53"/>
  <c r="E53"/>
  <c r="F53"/>
  <c r="G53"/>
  <c r="H53"/>
  <c r="C54"/>
  <c r="E54"/>
  <c r="F54"/>
  <c r="G54"/>
  <c r="H54"/>
  <c r="C55"/>
  <c r="E55"/>
  <c r="F55"/>
  <c r="G55"/>
  <c r="H55"/>
  <c r="C56"/>
  <c r="E56"/>
  <c r="F56"/>
  <c r="G56"/>
  <c r="H56"/>
  <c r="C57"/>
  <c r="E57"/>
  <c r="F57"/>
  <c r="G57"/>
  <c r="H57"/>
  <c r="C58"/>
  <c r="E58"/>
  <c r="F58"/>
  <c r="G58"/>
  <c r="H58"/>
  <c r="C59"/>
  <c r="E59"/>
  <c r="F59"/>
  <c r="G59"/>
  <c r="H59"/>
  <c r="C60"/>
  <c r="E60"/>
  <c r="F60"/>
  <c r="G60"/>
  <c r="H60"/>
  <c r="C61"/>
  <c r="E61"/>
  <c r="F61"/>
  <c r="G61"/>
  <c r="H61"/>
  <c r="C62"/>
  <c r="E62"/>
  <c r="F62"/>
  <c r="G62"/>
  <c r="H62"/>
  <c r="C63"/>
  <c r="E63"/>
  <c r="F63"/>
  <c r="G63"/>
  <c r="H63"/>
  <c r="C64"/>
  <c r="E64"/>
  <c r="F64"/>
  <c r="G64"/>
  <c r="H64"/>
  <c r="C65"/>
  <c r="E65"/>
  <c r="F65"/>
  <c r="G65"/>
  <c r="H65"/>
  <c r="C66"/>
  <c r="E66"/>
  <c r="F66"/>
  <c r="G66"/>
  <c r="H66"/>
  <c r="C67"/>
  <c r="E67"/>
  <c r="F67"/>
  <c r="G67"/>
  <c r="H67"/>
  <c r="C68"/>
  <c r="E68"/>
  <c r="F68"/>
  <c r="G68"/>
  <c r="H68"/>
  <c r="C69"/>
  <c r="E69"/>
  <c r="F69"/>
  <c r="G69"/>
  <c r="H69"/>
  <c r="C70"/>
  <c r="E70"/>
  <c r="F70"/>
  <c r="G70"/>
  <c r="H70"/>
  <c r="C71"/>
  <c r="E71"/>
  <c r="F71"/>
  <c r="G71"/>
  <c r="H71"/>
  <c r="C72"/>
  <c r="E72"/>
  <c r="F72"/>
  <c r="G72"/>
  <c r="H72"/>
  <c r="C73"/>
  <c r="E73"/>
  <c r="F73"/>
  <c r="G73"/>
  <c r="H73"/>
  <c r="C74"/>
  <c r="E74"/>
  <c r="F74"/>
  <c r="G74"/>
  <c r="H74"/>
  <c r="C75"/>
  <c r="E75"/>
  <c r="F75"/>
  <c r="G75"/>
  <c r="H75"/>
  <c r="C76"/>
  <c r="E76"/>
  <c r="F76"/>
  <c r="G76"/>
  <c r="H76"/>
  <c r="C77"/>
  <c r="E77"/>
  <c r="F77"/>
  <c r="G77"/>
  <c r="H77"/>
  <c r="C78"/>
  <c r="E78"/>
  <c r="F78"/>
  <c r="G78"/>
  <c r="H78"/>
  <c r="C79"/>
  <c r="E79"/>
  <c r="F79"/>
  <c r="G79"/>
  <c r="H79"/>
  <c r="C80"/>
  <c r="E80"/>
  <c r="F80"/>
  <c r="G80"/>
  <c r="H80"/>
  <c r="C81"/>
  <c r="E81"/>
  <c r="F81"/>
  <c r="G81"/>
  <c r="H81"/>
  <c r="C82"/>
  <c r="E82"/>
  <c r="F82"/>
  <c r="G82"/>
  <c r="H82"/>
  <c r="C83"/>
  <c r="E83"/>
  <c r="F83"/>
  <c r="G83"/>
  <c r="H83"/>
  <c r="C84"/>
  <c r="E84"/>
  <c r="F84"/>
  <c r="G84"/>
  <c r="H84"/>
  <c r="C85"/>
  <c r="E85"/>
  <c r="F85"/>
  <c r="G85"/>
  <c r="H85"/>
  <c r="C86"/>
  <c r="E86"/>
  <c r="F86"/>
  <c r="G86"/>
  <c r="H86"/>
  <c r="C87"/>
  <c r="E87"/>
  <c r="F87"/>
  <c r="G87"/>
  <c r="H87"/>
  <c r="C88"/>
  <c r="E88"/>
  <c r="F88"/>
  <c r="G88"/>
  <c r="H88"/>
  <c r="C89"/>
  <c r="E89"/>
  <c r="F89"/>
  <c r="G89"/>
  <c r="H89"/>
  <c r="C90"/>
  <c r="E90"/>
  <c r="F90"/>
  <c r="G90"/>
  <c r="H90"/>
  <c r="C91"/>
  <c r="E91"/>
  <c r="F91"/>
  <c r="G91"/>
  <c r="H91"/>
  <c r="C92"/>
  <c r="E92"/>
  <c r="F92"/>
  <c r="G92"/>
  <c r="H92"/>
  <c r="C93"/>
  <c r="E93"/>
  <c r="F93"/>
  <c r="G93"/>
  <c r="H93"/>
  <c r="C94"/>
  <c r="E94"/>
  <c r="F94"/>
  <c r="G94"/>
  <c r="H94"/>
  <c r="C95"/>
  <c r="E95"/>
  <c r="F95"/>
  <c r="G95"/>
  <c r="H95"/>
  <c r="C96"/>
  <c r="E96"/>
  <c r="F96"/>
  <c r="G96"/>
  <c r="H96"/>
  <c r="C97"/>
  <c r="E97"/>
  <c r="F97"/>
  <c r="G97"/>
  <c r="H97"/>
  <c r="C98"/>
  <c r="E98"/>
  <c r="F98"/>
  <c r="G98"/>
  <c r="H98"/>
  <c r="C99"/>
  <c r="E99"/>
  <c r="F99"/>
  <c r="G99"/>
  <c r="H99"/>
  <c r="C100"/>
  <c r="E100"/>
  <c r="F100"/>
  <c r="G100"/>
  <c r="H100"/>
  <c r="C101"/>
  <c r="E101"/>
  <c r="F101"/>
  <c r="G101"/>
  <c r="H101"/>
  <c r="C102"/>
  <c r="E102"/>
  <c r="F102"/>
  <c r="G102"/>
  <c r="H102"/>
  <c r="C103"/>
  <c r="E103"/>
  <c r="F103"/>
  <c r="G103"/>
  <c r="H103"/>
  <c r="C104"/>
  <c r="E104"/>
  <c r="F104"/>
  <c r="G104"/>
  <c r="H104"/>
  <c r="C105"/>
  <c r="E105"/>
  <c r="F105"/>
  <c r="G105"/>
  <c r="H105"/>
  <c r="C106"/>
  <c r="E106"/>
  <c r="F106"/>
  <c r="G106"/>
  <c r="H106"/>
  <c r="C107"/>
  <c r="E107"/>
  <c r="F107"/>
  <c r="G107"/>
  <c r="H107"/>
  <c r="C108"/>
  <c r="E108"/>
  <c r="F108"/>
  <c r="G108"/>
  <c r="H108"/>
  <c r="C109"/>
  <c r="E109"/>
  <c r="F109"/>
  <c r="G109"/>
  <c r="H109"/>
  <c r="C110"/>
  <c r="E110"/>
  <c r="F110"/>
  <c r="G110"/>
  <c r="H110"/>
  <c r="C111"/>
  <c r="E111"/>
  <c r="F111"/>
  <c r="G111"/>
  <c r="H111"/>
  <c r="C112"/>
  <c r="E112"/>
  <c r="F112"/>
  <c r="G112"/>
  <c r="H112"/>
  <c r="C113"/>
  <c r="E113"/>
  <c r="F113"/>
  <c r="G113"/>
  <c r="H113"/>
  <c r="C114"/>
  <c r="E114"/>
  <c r="F114"/>
  <c r="G114"/>
  <c r="H114"/>
  <c r="C115"/>
  <c r="E115"/>
  <c r="F115"/>
  <c r="G115"/>
  <c r="H115"/>
  <c r="C116"/>
  <c r="E116"/>
  <c r="F116"/>
  <c r="G116"/>
  <c r="H116"/>
  <c r="C117"/>
  <c r="E117"/>
  <c r="F117"/>
  <c r="G117"/>
  <c r="H117"/>
  <c r="C118"/>
  <c r="E118"/>
  <c r="F118"/>
  <c r="G118"/>
  <c r="H118"/>
  <c r="C119"/>
  <c r="E119"/>
  <c r="F119"/>
  <c r="G119"/>
  <c r="H119"/>
  <c r="C120"/>
  <c r="E120"/>
  <c r="F120"/>
  <c r="G120"/>
  <c r="H120"/>
  <c r="C121"/>
  <c r="E121"/>
  <c r="F121"/>
  <c r="G121"/>
  <c r="H121"/>
  <c r="C122"/>
  <c r="E122"/>
  <c r="F122"/>
  <c r="G122"/>
  <c r="H122"/>
  <c r="C123"/>
  <c r="E123"/>
  <c r="F123"/>
  <c r="G123"/>
  <c r="H123"/>
  <c r="C124"/>
  <c r="E124"/>
  <c r="F124"/>
  <c r="G124"/>
  <c r="H124"/>
  <c r="C125"/>
  <c r="E125"/>
  <c r="F125"/>
  <c r="G125"/>
  <c r="H125"/>
  <c r="C126"/>
  <c r="E126"/>
  <c r="F126"/>
  <c r="G126"/>
  <c r="H126"/>
  <c r="C127"/>
  <c r="E127"/>
  <c r="F127"/>
  <c r="G127"/>
  <c r="H127"/>
  <c r="C128"/>
  <c r="E128"/>
  <c r="F128"/>
  <c r="G128"/>
  <c r="H128"/>
  <c r="C129"/>
  <c r="E129"/>
  <c r="F129"/>
  <c r="G129"/>
  <c r="H129"/>
  <c r="C130"/>
  <c r="E130"/>
  <c r="F130"/>
  <c r="G130"/>
  <c r="H130"/>
  <c r="C131"/>
  <c r="E131"/>
  <c r="F131"/>
  <c r="G131"/>
  <c r="H131"/>
  <c r="C132"/>
  <c r="E132"/>
  <c r="F132"/>
  <c r="G132"/>
  <c r="H132"/>
  <c r="C133"/>
  <c r="E133"/>
  <c r="F133"/>
  <c r="G133"/>
  <c r="H133"/>
  <c r="C134"/>
  <c r="E134"/>
  <c r="F134"/>
  <c r="G134"/>
  <c r="H134"/>
  <c r="C135"/>
  <c r="E135"/>
  <c r="F135"/>
  <c r="G135"/>
  <c r="H135"/>
  <c r="C136"/>
  <c r="E136"/>
  <c r="F136"/>
  <c r="G136"/>
  <c r="H136"/>
  <c r="C137"/>
  <c r="E137"/>
  <c r="F137"/>
  <c r="G137"/>
  <c r="H137"/>
  <c r="C138"/>
  <c r="E138"/>
  <c r="F138"/>
  <c r="G138"/>
  <c r="H138"/>
  <c r="C139"/>
  <c r="E139"/>
  <c r="F139"/>
  <c r="G139"/>
  <c r="H139"/>
  <c r="C140"/>
  <c r="E140"/>
  <c r="F140"/>
  <c r="G140"/>
  <c r="H140"/>
  <c r="C141"/>
  <c r="E141"/>
  <c r="F141"/>
  <c r="G141"/>
  <c r="H141"/>
  <c r="C142"/>
  <c r="E142"/>
  <c r="F142"/>
  <c r="G142"/>
  <c r="H142"/>
  <c r="C143"/>
  <c r="E143"/>
  <c r="F143"/>
  <c r="G143"/>
  <c r="H143"/>
  <c r="C144"/>
  <c r="E144"/>
  <c r="F144"/>
  <c r="G144"/>
  <c r="H144"/>
  <c r="C145"/>
  <c r="E145"/>
  <c r="F145"/>
  <c r="G145"/>
  <c r="H145"/>
  <c r="C146"/>
  <c r="E146"/>
  <c r="F146"/>
  <c r="G146"/>
  <c r="H146"/>
  <c r="C147"/>
  <c r="E147"/>
  <c r="F147"/>
  <c r="G147"/>
  <c r="H147"/>
  <c r="C148"/>
  <c r="E148"/>
  <c r="F148"/>
  <c r="G148"/>
  <c r="H148"/>
  <c r="C149"/>
  <c r="E149"/>
  <c r="F149"/>
  <c r="G149"/>
  <c r="H149"/>
  <c r="C150"/>
  <c r="E150"/>
  <c r="F150"/>
  <c r="G150"/>
  <c r="H150"/>
  <c r="C151"/>
  <c r="E151"/>
  <c r="F151"/>
  <c r="G151"/>
  <c r="H151"/>
  <c r="C152"/>
  <c r="E152"/>
  <c r="F152"/>
  <c r="G152"/>
  <c r="H152"/>
  <c r="C153"/>
  <c r="E153"/>
  <c r="F153"/>
  <c r="G153"/>
  <c r="H153"/>
  <c r="C154"/>
  <c r="E154"/>
  <c r="F154"/>
  <c r="G154"/>
  <c r="H154"/>
  <c r="C155"/>
  <c r="E155"/>
  <c r="F155"/>
  <c r="G155"/>
  <c r="H155"/>
  <c r="C156"/>
  <c r="E156"/>
  <c r="F156"/>
  <c r="G156"/>
  <c r="H156"/>
  <c r="C157"/>
  <c r="E157"/>
  <c r="F157"/>
  <c r="G157"/>
  <c r="H157"/>
  <c r="C158"/>
  <c r="E158"/>
  <c r="F158"/>
  <c r="G158"/>
  <c r="H158"/>
  <c r="C159"/>
  <c r="E159"/>
  <c r="F159"/>
  <c r="G159"/>
  <c r="H159"/>
  <c r="C160"/>
  <c r="E160"/>
  <c r="F160"/>
  <c r="G160"/>
  <c r="H160"/>
  <c r="C161"/>
  <c r="E161"/>
  <c r="F161"/>
  <c r="G161"/>
  <c r="H161"/>
  <c r="C162"/>
  <c r="E162"/>
  <c r="F162"/>
  <c r="G162"/>
  <c r="H162"/>
  <c r="C163"/>
  <c r="E163"/>
  <c r="F163"/>
  <c r="G163"/>
  <c r="H163"/>
  <c r="C164"/>
  <c r="E164"/>
  <c r="F164"/>
  <c r="G164"/>
  <c r="H164"/>
  <c r="C165"/>
  <c r="E165"/>
  <c r="F165"/>
  <c r="G165"/>
  <c r="H165"/>
  <c r="C166"/>
  <c r="E166"/>
  <c r="F166"/>
  <c r="G166"/>
  <c r="H166"/>
  <c r="C167"/>
  <c r="E167"/>
  <c r="F167"/>
  <c r="G167"/>
  <c r="H167"/>
  <c r="C168"/>
  <c r="E168"/>
  <c r="F168"/>
  <c r="G168"/>
  <c r="H168"/>
  <c r="C169"/>
  <c r="E169"/>
  <c r="F169"/>
  <c r="G169"/>
  <c r="H169"/>
  <c r="C170"/>
  <c r="E170"/>
  <c r="F170"/>
  <c r="G170"/>
  <c r="H170"/>
  <c r="C171"/>
  <c r="E171"/>
  <c r="F171"/>
  <c r="G171"/>
  <c r="H171"/>
  <c r="C172"/>
  <c r="E172"/>
  <c r="F172"/>
  <c r="G172"/>
  <c r="H172"/>
  <c r="C173"/>
  <c r="E173"/>
  <c r="F173"/>
  <c r="G173"/>
  <c r="H173"/>
  <c r="C174"/>
  <c r="E174"/>
  <c r="F174"/>
  <c r="G174"/>
  <c r="H174"/>
  <c r="C175"/>
  <c r="E175"/>
  <c r="F175"/>
  <c r="G175"/>
  <c r="H175"/>
  <c r="C176"/>
  <c r="E176"/>
  <c r="F176"/>
  <c r="G176"/>
  <c r="H176"/>
  <c r="C177"/>
  <c r="E177"/>
  <c r="F177"/>
  <c r="G177"/>
  <c r="H177"/>
  <c r="C178"/>
  <c r="E178"/>
  <c r="F178"/>
  <c r="G178"/>
  <c r="H178"/>
  <c r="C179"/>
  <c r="E179"/>
  <c r="F179"/>
  <c r="G179"/>
  <c r="H179"/>
  <c r="C180"/>
  <c r="E180"/>
  <c r="F180"/>
  <c r="G180"/>
  <c r="H180"/>
  <c r="C181"/>
  <c r="E181"/>
  <c r="F181"/>
  <c r="G181"/>
  <c r="H181"/>
  <c r="C182"/>
  <c r="E182"/>
  <c r="F182"/>
  <c r="G182"/>
  <c r="H182"/>
  <c r="C183"/>
  <c r="E183"/>
  <c r="F183"/>
  <c r="G183"/>
  <c r="H183"/>
  <c r="C184"/>
  <c r="E184"/>
  <c r="F184"/>
  <c r="G184"/>
  <c r="H184"/>
  <c r="C185"/>
  <c r="E185"/>
  <c r="F185"/>
  <c r="G185"/>
  <c r="H185"/>
  <c r="C186"/>
  <c r="E186"/>
  <c r="F186"/>
  <c r="G186"/>
  <c r="H186"/>
  <c r="C187"/>
  <c r="E187"/>
  <c r="F187"/>
  <c r="G187"/>
  <c r="H187"/>
  <c r="C188"/>
  <c r="E188"/>
  <c r="F188"/>
  <c r="G188"/>
  <c r="H188"/>
  <c r="C189"/>
  <c r="E189"/>
  <c r="F189"/>
  <c r="G189"/>
  <c r="H189"/>
  <c r="C190"/>
  <c r="E190"/>
  <c r="F190"/>
  <c r="G190"/>
  <c r="H190"/>
  <c r="C191"/>
  <c r="E191"/>
  <c r="F191"/>
  <c r="G191"/>
  <c r="H191"/>
  <c r="C192"/>
  <c r="E192"/>
  <c r="F192"/>
  <c r="G192"/>
  <c r="H192"/>
  <c r="C193"/>
  <c r="E193"/>
  <c r="F193"/>
  <c r="G193"/>
  <c r="H193"/>
  <c r="C194"/>
  <c r="E194"/>
  <c r="F194"/>
  <c r="G194"/>
  <c r="H194"/>
  <c r="C195"/>
  <c r="E195"/>
  <c r="F195"/>
  <c r="G195"/>
  <c r="H195"/>
  <c r="C196"/>
  <c r="E196"/>
  <c r="F196"/>
  <c r="G196"/>
  <c r="H196"/>
  <c r="C197"/>
  <c r="E197"/>
  <c r="F197"/>
  <c r="G197"/>
  <c r="H197"/>
  <c r="C198"/>
  <c r="E198"/>
  <c r="F198"/>
  <c r="G198"/>
  <c r="H198"/>
  <c r="C199"/>
  <c r="E199"/>
  <c r="F199"/>
  <c r="G199"/>
  <c r="H199"/>
  <c r="C200"/>
  <c r="E200"/>
  <c r="F200"/>
  <c r="G200"/>
  <c r="H200"/>
  <c r="C201"/>
  <c r="E201"/>
  <c r="F201"/>
  <c r="G201"/>
  <c r="H201"/>
  <c r="C202"/>
  <c r="E202"/>
  <c r="F202"/>
  <c r="G202"/>
  <c r="H202"/>
  <c r="C203"/>
  <c r="E203"/>
  <c r="F203"/>
  <c r="G203"/>
  <c r="H203"/>
  <c r="C204"/>
  <c r="E204"/>
  <c r="F204"/>
  <c r="G204"/>
  <c r="H204"/>
  <c r="C205"/>
  <c r="E205"/>
  <c r="F205"/>
  <c r="G205"/>
  <c r="H205"/>
  <c r="C206"/>
  <c r="E206"/>
  <c r="F206"/>
  <c r="G206"/>
  <c r="H206"/>
  <c r="C207"/>
  <c r="E207"/>
  <c r="F207"/>
  <c r="G207"/>
  <c r="H207"/>
  <c r="C208"/>
  <c r="E208"/>
  <c r="F208"/>
  <c r="G208"/>
  <c r="H208"/>
  <c r="C209"/>
  <c r="E209"/>
  <c r="F209"/>
  <c r="G209"/>
  <c r="H209"/>
  <c r="C210"/>
  <c r="E210"/>
  <c r="F210"/>
  <c r="G210"/>
  <c r="H210"/>
  <c r="C211"/>
  <c r="E211"/>
  <c r="F211"/>
  <c r="G211"/>
  <c r="H211"/>
  <c r="C212"/>
  <c r="E212"/>
  <c r="F212"/>
  <c r="G212"/>
  <c r="H212"/>
  <c r="C213"/>
  <c r="E213"/>
  <c r="F213"/>
  <c r="G213"/>
  <c r="H213"/>
  <c r="C214"/>
  <c r="E214"/>
  <c r="F214"/>
  <c r="G214"/>
  <c r="H214"/>
  <c r="C215"/>
  <c r="E215"/>
  <c r="F215"/>
  <c r="G215"/>
  <c r="H215"/>
  <c r="C216"/>
  <c r="E216"/>
  <c r="F216"/>
  <c r="G216"/>
  <c r="H216"/>
  <c r="C217"/>
  <c r="E217"/>
  <c r="F217"/>
  <c r="G217"/>
  <c r="H217"/>
  <c r="C218"/>
  <c r="E218"/>
  <c r="F218"/>
  <c r="G218"/>
  <c r="H218"/>
  <c r="C219"/>
  <c r="E219"/>
  <c r="F219"/>
  <c r="G219"/>
  <c r="H219"/>
  <c r="C220"/>
  <c r="E220"/>
  <c r="F220"/>
  <c r="G220"/>
  <c r="H220"/>
  <c r="C221"/>
  <c r="E221"/>
  <c r="F221"/>
  <c r="G221"/>
  <c r="H221"/>
  <c r="C222"/>
  <c r="E222"/>
  <c r="F222"/>
  <c r="G222"/>
  <c r="H222"/>
  <c r="C223"/>
  <c r="E223"/>
  <c r="F223"/>
  <c r="G223"/>
  <c r="H223"/>
  <c r="B209"/>
  <c r="B210"/>
  <c r="B211"/>
  <c r="B212"/>
  <c r="B213"/>
  <c r="B214"/>
  <c r="B215"/>
  <c r="B216"/>
  <c r="B217"/>
  <c r="B218"/>
  <c r="B219"/>
  <c r="B220"/>
  <c r="B221"/>
  <c r="B222"/>
  <c r="B22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F102" i="4"/>
  <c r="C140" s="1"/>
  <c r="B115"/>
  <c r="C115"/>
  <c r="D115"/>
  <c r="E115"/>
  <c r="B125"/>
  <c r="C125"/>
  <c r="D125"/>
  <c r="A87"/>
  <c r="A77"/>
  <c r="A64"/>
  <c r="A102" s="1"/>
  <c r="A140" s="1"/>
  <c r="A46"/>
  <c r="A63" s="1"/>
  <c r="A101" s="1"/>
  <c r="A139" s="1"/>
  <c r="F4"/>
  <c r="F5"/>
  <c r="F6"/>
  <c r="F7"/>
  <c r="F8"/>
  <c r="F31" s="1"/>
  <c r="F10"/>
  <c r="F37" s="1"/>
  <c r="D282" i="14"/>
  <c r="D283"/>
  <c r="D284"/>
  <c r="D285"/>
  <c r="D286"/>
  <c r="D287"/>
  <c r="D288"/>
  <c r="D289"/>
  <c r="D281"/>
  <c r="D146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145"/>
  <c r="B116" i="11"/>
  <c r="B128" s="1"/>
  <c r="B117"/>
  <c r="B118"/>
  <c r="B119"/>
  <c r="B120"/>
  <c r="K94"/>
  <c r="C5" i="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4"/>
  <c r="C241" i="6"/>
  <c r="C261" s="1"/>
  <c r="D241"/>
  <c r="D261" s="1"/>
  <c r="E241"/>
  <c r="F241"/>
  <c r="G241"/>
  <c r="G261" s="1"/>
  <c r="H241"/>
  <c r="I241"/>
  <c r="D242" i="5"/>
  <c r="E242"/>
  <c r="F242"/>
  <c r="G242"/>
  <c r="H242"/>
  <c r="I242"/>
  <c r="J242"/>
  <c r="K242"/>
  <c r="L242"/>
  <c r="T12" i="15"/>
  <c r="T8" s="1"/>
  <c r="I40"/>
  <c r="I12"/>
  <c r="I8" s="1"/>
  <c r="J399" i="18"/>
  <c r="I399"/>
  <c r="G399"/>
  <c r="F399"/>
  <c r="E399"/>
  <c r="D399"/>
  <c r="C399"/>
  <c r="H397"/>
  <c r="H395"/>
  <c r="H393"/>
  <c r="H391"/>
  <c r="H399" s="1"/>
  <c r="J386"/>
  <c r="H384"/>
  <c r="H382"/>
  <c r="J380"/>
  <c r="H376"/>
  <c r="H374"/>
  <c r="H373"/>
  <c r="I371"/>
  <c r="I367" s="1"/>
  <c r="G371"/>
  <c r="G367" s="1"/>
  <c r="F371"/>
  <c r="E371"/>
  <c r="E367" s="1"/>
  <c r="D371"/>
  <c r="H371" s="1"/>
  <c r="C371"/>
  <c r="H369"/>
  <c r="F367"/>
  <c r="C367"/>
  <c r="C386" s="1"/>
  <c r="H365"/>
  <c r="J363"/>
  <c r="F118"/>
  <c r="F117"/>
  <c r="F116"/>
  <c r="C116"/>
  <c r="F115"/>
  <c r="C115"/>
  <c r="F114"/>
  <c r="C114"/>
  <c r="W32" i="15"/>
  <c r="W12"/>
  <c r="O40"/>
  <c r="O12"/>
  <c r="D144" i="14"/>
  <c r="K28" i="16"/>
  <c r="K29"/>
  <c r="K30"/>
  <c r="K31"/>
  <c r="K32"/>
  <c r="K33"/>
  <c r="D238" i="2"/>
  <c r="K93" i="11"/>
  <c r="K92"/>
  <c r="H40" i="15"/>
  <c r="H12"/>
  <c r="H8" s="1"/>
  <c r="K27" i="16"/>
  <c r="D143" i="14"/>
  <c r="D239" i="2"/>
  <c r="B124" i="4"/>
  <c r="C124"/>
  <c r="D124"/>
  <c r="F101"/>
  <c r="C123"/>
  <c r="D123"/>
  <c r="B123"/>
  <c r="B114"/>
  <c r="C114"/>
  <c r="D114"/>
  <c r="B113"/>
  <c r="C113"/>
  <c r="D113"/>
  <c r="E100"/>
  <c r="F100" s="1"/>
  <c r="A86"/>
  <c r="A76"/>
  <c r="A45"/>
  <c r="C4"/>
  <c r="C3"/>
  <c r="F41" s="1"/>
  <c r="D30"/>
  <c r="E30"/>
  <c r="F3"/>
  <c r="G30"/>
  <c r="B30"/>
  <c r="J4" i="17"/>
  <c r="J5"/>
  <c r="J6"/>
  <c r="J7"/>
  <c r="J8"/>
  <c r="J9"/>
  <c r="J10"/>
  <c r="J11"/>
  <c r="J12"/>
  <c r="J13"/>
  <c r="J14"/>
  <c r="J15"/>
  <c r="J16"/>
  <c r="J17"/>
  <c r="J18"/>
  <c r="J19"/>
  <c r="J3"/>
  <c r="C8"/>
  <c r="D8" s="1"/>
  <c r="C5"/>
  <c r="C6"/>
  <c r="D6" s="1"/>
  <c r="C7"/>
  <c r="C4"/>
  <c r="D5" s="1"/>
  <c r="T40" i="15"/>
  <c r="T4"/>
  <c r="W38"/>
  <c r="W36"/>
  <c r="W34"/>
  <c r="G40"/>
  <c r="G12"/>
  <c r="G8" s="1"/>
  <c r="E31" i="16"/>
  <c r="E22"/>
  <c r="K16"/>
  <c r="K15"/>
  <c r="H33"/>
  <c r="E33"/>
  <c r="H32"/>
  <c r="E32"/>
  <c r="H31"/>
  <c r="H30"/>
  <c r="E30"/>
  <c r="H29"/>
  <c r="E29"/>
  <c r="H28"/>
  <c r="E28"/>
  <c r="H27"/>
  <c r="E27"/>
  <c r="K26"/>
  <c r="H26"/>
  <c r="E26"/>
  <c r="K25"/>
  <c r="H25"/>
  <c r="E25"/>
  <c r="K24"/>
  <c r="H24"/>
  <c r="E24"/>
  <c r="K23"/>
  <c r="H23"/>
  <c r="E23"/>
  <c r="K22"/>
  <c r="H22"/>
  <c r="K17"/>
  <c r="H17"/>
  <c r="E17"/>
  <c r="H16"/>
  <c r="E16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7"/>
  <c r="H7"/>
  <c r="E7"/>
  <c r="K6"/>
  <c r="H6"/>
  <c r="E6"/>
  <c r="D237" i="1"/>
  <c r="D237" i="2" s="1"/>
  <c r="D236" i="1"/>
  <c r="F12" i="15"/>
  <c r="S12"/>
  <c r="S8" s="1"/>
  <c r="F40"/>
  <c r="S40"/>
  <c r="D40"/>
  <c r="D12"/>
  <c r="D8" s="1"/>
  <c r="D142" i="14"/>
  <c r="E168"/>
  <c r="E169"/>
  <c r="E170"/>
  <c r="E171"/>
  <c r="E172"/>
  <c r="E173"/>
  <c r="E174"/>
  <c r="E17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6"/>
  <c r="C183"/>
  <c r="D166" i="12"/>
  <c r="D167"/>
  <c r="D168"/>
  <c r="D169"/>
  <c r="D170"/>
  <c r="D171"/>
  <c r="D185" s="1"/>
  <c r="D172"/>
  <c r="D173"/>
  <c r="D174"/>
  <c r="D175"/>
  <c r="D176"/>
  <c r="C176"/>
  <c r="C191" s="1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C176" i="13"/>
  <c r="C166"/>
  <c r="C167"/>
  <c r="C168"/>
  <c r="C183" s="1"/>
  <c r="C169"/>
  <c r="C170"/>
  <c r="C171"/>
  <c r="C172"/>
  <c r="C173"/>
  <c r="C174"/>
  <c r="C175"/>
  <c r="B176"/>
  <c r="B175"/>
  <c r="B174"/>
  <c r="B173"/>
  <c r="B172"/>
  <c r="B171"/>
  <c r="B170"/>
  <c r="B169"/>
  <c r="B168"/>
  <c r="B167"/>
  <c r="B166"/>
  <c r="K91" i="11"/>
  <c r="C116"/>
  <c r="C128" s="1"/>
  <c r="D116"/>
  <c r="E116"/>
  <c r="F116"/>
  <c r="G116"/>
  <c r="H116"/>
  <c r="I116"/>
  <c r="J116"/>
  <c r="K116"/>
  <c r="K128" s="1"/>
  <c r="C117"/>
  <c r="D117"/>
  <c r="D128" s="1"/>
  <c r="E117"/>
  <c r="F117"/>
  <c r="F128" s="1"/>
  <c r="G117"/>
  <c r="G128" s="1"/>
  <c r="H117"/>
  <c r="H128"/>
  <c r="I117"/>
  <c r="J117"/>
  <c r="K117"/>
  <c r="C118"/>
  <c r="C129" s="1"/>
  <c r="D118"/>
  <c r="E118"/>
  <c r="F118"/>
  <c r="F129" s="1"/>
  <c r="G118"/>
  <c r="H118"/>
  <c r="I118"/>
  <c r="J118"/>
  <c r="K118"/>
  <c r="K129" s="1"/>
  <c r="C119"/>
  <c r="D119"/>
  <c r="E119"/>
  <c r="E130" s="1"/>
  <c r="F119"/>
  <c r="F130"/>
  <c r="G119"/>
  <c r="H119"/>
  <c r="I119"/>
  <c r="J119"/>
  <c r="J130" s="1"/>
  <c r="K119"/>
  <c r="C120"/>
  <c r="D120"/>
  <c r="D131" s="1"/>
  <c r="E120"/>
  <c r="F120"/>
  <c r="G120"/>
  <c r="H120"/>
  <c r="I120"/>
  <c r="I131" s="1"/>
  <c r="J120"/>
  <c r="K120"/>
  <c r="C121"/>
  <c r="C132" s="1"/>
  <c r="D121"/>
  <c r="E121"/>
  <c r="E133" s="1"/>
  <c r="F121"/>
  <c r="F132"/>
  <c r="G121"/>
  <c r="H121"/>
  <c r="H132" s="1"/>
  <c r="I121"/>
  <c r="J121"/>
  <c r="J132" s="1"/>
  <c r="K121"/>
  <c r="K132" s="1"/>
  <c r="C122"/>
  <c r="D122"/>
  <c r="E122"/>
  <c r="F122"/>
  <c r="F133" s="1"/>
  <c r="G122"/>
  <c r="H122"/>
  <c r="I122"/>
  <c r="J122"/>
  <c r="K122"/>
  <c r="B122"/>
  <c r="B121"/>
  <c r="B44" i="10"/>
  <c r="I279" i="9"/>
  <c r="J279"/>
  <c r="J302" s="1"/>
  <c r="E279"/>
  <c r="F279"/>
  <c r="F302" s="1"/>
  <c r="G279"/>
  <c r="H279"/>
  <c r="K279"/>
  <c r="L279"/>
  <c r="L303" s="1"/>
  <c r="M279"/>
  <c r="N279"/>
  <c r="O279"/>
  <c r="P279"/>
  <c r="P303" s="1"/>
  <c r="I271"/>
  <c r="J271"/>
  <c r="E271"/>
  <c r="F271"/>
  <c r="F294" s="1"/>
  <c r="G271"/>
  <c r="H271"/>
  <c r="K271"/>
  <c r="L271"/>
  <c r="M271"/>
  <c r="N271"/>
  <c r="N294" s="1"/>
  <c r="O271"/>
  <c r="P271"/>
  <c r="I261"/>
  <c r="J261"/>
  <c r="F261"/>
  <c r="G261"/>
  <c r="H261"/>
  <c r="K261"/>
  <c r="L261"/>
  <c r="M261"/>
  <c r="N261"/>
  <c r="O261"/>
  <c r="P261"/>
  <c r="D262"/>
  <c r="D261"/>
  <c r="E285"/>
  <c r="F262"/>
  <c r="F285" s="1"/>
  <c r="G262"/>
  <c r="G285" s="1"/>
  <c r="H262"/>
  <c r="H285" s="1"/>
  <c r="I262"/>
  <c r="I285" s="1"/>
  <c r="J262"/>
  <c r="K262"/>
  <c r="K285" s="1"/>
  <c r="L262"/>
  <c r="L285" s="1"/>
  <c r="M262"/>
  <c r="M285" s="1"/>
  <c r="N262"/>
  <c r="N285" s="1"/>
  <c r="O262"/>
  <c r="O285" s="1"/>
  <c r="P262"/>
  <c r="D263"/>
  <c r="F263"/>
  <c r="F286" s="1"/>
  <c r="G263"/>
  <c r="H263"/>
  <c r="I263"/>
  <c r="J263"/>
  <c r="K263"/>
  <c r="L263"/>
  <c r="L286" s="1"/>
  <c r="M263"/>
  <c r="N263"/>
  <c r="O263"/>
  <c r="P263"/>
  <c r="P286" s="1"/>
  <c r="D264"/>
  <c r="F264"/>
  <c r="G264"/>
  <c r="H264"/>
  <c r="H287" s="1"/>
  <c r="I264"/>
  <c r="J264"/>
  <c r="K264"/>
  <c r="L264"/>
  <c r="M264"/>
  <c r="N264"/>
  <c r="N287" s="1"/>
  <c r="O264"/>
  <c r="P264"/>
  <c r="D265"/>
  <c r="F265"/>
  <c r="F288" s="1"/>
  <c r="G265"/>
  <c r="H265"/>
  <c r="I265"/>
  <c r="J265"/>
  <c r="J288" s="1"/>
  <c r="K265"/>
  <c r="L265"/>
  <c r="M265"/>
  <c r="N265"/>
  <c r="N288" s="1"/>
  <c r="O265"/>
  <c r="P265"/>
  <c r="D266"/>
  <c r="F266"/>
  <c r="G266"/>
  <c r="H266"/>
  <c r="H289" s="1"/>
  <c r="I266"/>
  <c r="J266"/>
  <c r="K266"/>
  <c r="L266"/>
  <c r="L289" s="1"/>
  <c r="M266"/>
  <c r="N266"/>
  <c r="O266"/>
  <c r="P266"/>
  <c r="P289" s="1"/>
  <c r="D267"/>
  <c r="F267"/>
  <c r="G267"/>
  <c r="H267"/>
  <c r="H290" s="1"/>
  <c r="I267"/>
  <c r="J267"/>
  <c r="K267"/>
  <c r="L267"/>
  <c r="L290" s="1"/>
  <c r="M267"/>
  <c r="N267"/>
  <c r="O267"/>
  <c r="P267"/>
  <c r="P290" s="1"/>
  <c r="D268"/>
  <c r="F268"/>
  <c r="F291" s="1"/>
  <c r="G268"/>
  <c r="H268"/>
  <c r="I268"/>
  <c r="J268"/>
  <c r="J291" s="1"/>
  <c r="K268"/>
  <c r="L268"/>
  <c r="M268"/>
  <c r="N268"/>
  <c r="N291" s="1"/>
  <c r="O268"/>
  <c r="P268"/>
  <c r="D269"/>
  <c r="F269"/>
  <c r="F292" s="1"/>
  <c r="G269"/>
  <c r="H269"/>
  <c r="H293" s="1"/>
  <c r="I269"/>
  <c r="J269"/>
  <c r="J292" s="1"/>
  <c r="K269"/>
  <c r="L269"/>
  <c r="L293" s="1"/>
  <c r="M269"/>
  <c r="N269"/>
  <c r="N292" s="1"/>
  <c r="O269"/>
  <c r="P269"/>
  <c r="P293" s="1"/>
  <c r="D270"/>
  <c r="E270"/>
  <c r="E293" s="1"/>
  <c r="F270"/>
  <c r="G270"/>
  <c r="H270"/>
  <c r="I270"/>
  <c r="J270"/>
  <c r="K270"/>
  <c r="K294" s="1"/>
  <c r="L270"/>
  <c r="M270"/>
  <c r="M293" s="1"/>
  <c r="N270"/>
  <c r="O270"/>
  <c r="O294" s="1"/>
  <c r="P270"/>
  <c r="D271"/>
  <c r="D295" s="1"/>
  <c r="D272"/>
  <c r="E272"/>
  <c r="E295" s="1"/>
  <c r="F272"/>
  <c r="G272"/>
  <c r="G295" s="1"/>
  <c r="H272"/>
  <c r="I272"/>
  <c r="I295" s="1"/>
  <c r="J272"/>
  <c r="K272"/>
  <c r="K295" s="1"/>
  <c r="L272"/>
  <c r="M272"/>
  <c r="M295" s="1"/>
  <c r="N272"/>
  <c r="O272"/>
  <c r="O295" s="1"/>
  <c r="P272"/>
  <c r="D273"/>
  <c r="D296" s="1"/>
  <c r="E273"/>
  <c r="F273"/>
  <c r="G273"/>
  <c r="H273"/>
  <c r="H296" s="1"/>
  <c r="I273"/>
  <c r="J273"/>
  <c r="J296" s="1"/>
  <c r="K273"/>
  <c r="L273"/>
  <c r="L296" s="1"/>
  <c r="M273"/>
  <c r="N273"/>
  <c r="O273"/>
  <c r="P273"/>
  <c r="P296" s="1"/>
  <c r="D274"/>
  <c r="E274"/>
  <c r="F274"/>
  <c r="G274"/>
  <c r="G297" s="1"/>
  <c r="H274"/>
  <c r="I274"/>
  <c r="J274"/>
  <c r="K274"/>
  <c r="K297" s="1"/>
  <c r="L274"/>
  <c r="M274"/>
  <c r="N274"/>
  <c r="O274"/>
  <c r="P274"/>
  <c r="D275"/>
  <c r="D298" s="1"/>
  <c r="E275"/>
  <c r="F275"/>
  <c r="G275"/>
  <c r="H275"/>
  <c r="I275"/>
  <c r="J275"/>
  <c r="K275"/>
  <c r="L275"/>
  <c r="L298" s="1"/>
  <c r="M275"/>
  <c r="N275"/>
  <c r="O275"/>
  <c r="P275"/>
  <c r="D276"/>
  <c r="E276"/>
  <c r="F276"/>
  <c r="G276"/>
  <c r="G299" s="1"/>
  <c r="H276"/>
  <c r="I276"/>
  <c r="J276"/>
  <c r="K276"/>
  <c r="K299" s="1"/>
  <c r="L276"/>
  <c r="M276"/>
  <c r="N276"/>
  <c r="O276"/>
  <c r="O299" s="1"/>
  <c r="P276"/>
  <c r="D277"/>
  <c r="D301" s="1"/>
  <c r="E277"/>
  <c r="F277"/>
  <c r="F300" s="1"/>
  <c r="G277"/>
  <c r="H277"/>
  <c r="I277"/>
  <c r="J277"/>
  <c r="J300" s="1"/>
  <c r="K277"/>
  <c r="L277"/>
  <c r="M277"/>
  <c r="N277"/>
  <c r="O277"/>
  <c r="P277"/>
  <c r="D278"/>
  <c r="E278"/>
  <c r="F278"/>
  <c r="G278"/>
  <c r="H278"/>
  <c r="I278"/>
  <c r="I302" s="1"/>
  <c r="J278"/>
  <c r="K278"/>
  <c r="L278"/>
  <c r="M278"/>
  <c r="N278"/>
  <c r="O278"/>
  <c r="O302" s="1"/>
  <c r="P278"/>
  <c r="D279"/>
  <c r="E303"/>
  <c r="F303"/>
  <c r="G303"/>
  <c r="H303"/>
  <c r="I303"/>
  <c r="K303"/>
  <c r="M303"/>
  <c r="O303"/>
  <c r="B263"/>
  <c r="B262"/>
  <c r="B286" s="1"/>
  <c r="B264"/>
  <c r="B287" s="1"/>
  <c r="B265"/>
  <c r="B266"/>
  <c r="B267"/>
  <c r="B268"/>
  <c r="B269"/>
  <c r="B270"/>
  <c r="B271"/>
  <c r="B272"/>
  <c r="B273"/>
  <c r="B274"/>
  <c r="B275"/>
  <c r="B276"/>
  <c r="B277"/>
  <c r="B278"/>
  <c r="B261"/>
  <c r="I240" i="6"/>
  <c r="I260" s="1"/>
  <c r="H240"/>
  <c r="G240"/>
  <c r="G260" s="1"/>
  <c r="F240"/>
  <c r="E240"/>
  <c r="E260" s="1"/>
  <c r="D240"/>
  <c r="C240"/>
  <c r="B240"/>
  <c r="B260" s="1"/>
  <c r="I239"/>
  <c r="H239"/>
  <c r="G239"/>
  <c r="F239"/>
  <c r="E239"/>
  <c r="D239"/>
  <c r="C239"/>
  <c r="B239"/>
  <c r="I238"/>
  <c r="H238"/>
  <c r="G238"/>
  <c r="F238"/>
  <c r="E238"/>
  <c r="D238"/>
  <c r="C238"/>
  <c r="B238"/>
  <c r="I237"/>
  <c r="H237"/>
  <c r="G237"/>
  <c r="F237"/>
  <c r="E237"/>
  <c r="D237"/>
  <c r="C237"/>
  <c r="B237"/>
  <c r="I236"/>
  <c r="H236"/>
  <c r="G236"/>
  <c r="F236"/>
  <c r="E236"/>
  <c r="D236"/>
  <c r="C236"/>
  <c r="B236"/>
  <c r="I235"/>
  <c r="H235"/>
  <c r="G235"/>
  <c r="F235"/>
  <c r="E235"/>
  <c r="D235"/>
  <c r="C235"/>
  <c r="B235"/>
  <c r="I234"/>
  <c r="H234"/>
  <c r="G234"/>
  <c r="F234"/>
  <c r="E234"/>
  <c r="D234"/>
  <c r="C234"/>
  <c r="B234"/>
  <c r="I233"/>
  <c r="H233"/>
  <c r="G233"/>
  <c r="F233"/>
  <c r="E233"/>
  <c r="D233"/>
  <c r="C233"/>
  <c r="B233"/>
  <c r="I232"/>
  <c r="H232"/>
  <c r="G232"/>
  <c r="F232"/>
  <c r="E232"/>
  <c r="D232"/>
  <c r="C232"/>
  <c r="B232"/>
  <c r="I231"/>
  <c r="H231"/>
  <c r="G231"/>
  <c r="F231"/>
  <c r="E231"/>
  <c r="D231"/>
  <c r="C231"/>
  <c r="B231"/>
  <c r="I230"/>
  <c r="H230"/>
  <c r="G230"/>
  <c r="F230"/>
  <c r="E230"/>
  <c r="D230"/>
  <c r="C230"/>
  <c r="B230"/>
  <c r="I229"/>
  <c r="H229"/>
  <c r="G229"/>
  <c r="F229"/>
  <c r="E229"/>
  <c r="D229"/>
  <c r="C229"/>
  <c r="B229"/>
  <c r="I228"/>
  <c r="H228"/>
  <c r="G228"/>
  <c r="F228"/>
  <c r="E228"/>
  <c r="D228"/>
  <c r="C228"/>
  <c r="B228"/>
  <c r="I227"/>
  <c r="H227"/>
  <c r="G227"/>
  <c r="F227"/>
  <c r="E227"/>
  <c r="D227"/>
  <c r="C227"/>
  <c r="B227"/>
  <c r="I226"/>
  <c r="H226"/>
  <c r="G226"/>
  <c r="F226"/>
  <c r="E226"/>
  <c r="D226"/>
  <c r="C226"/>
  <c r="B226"/>
  <c r="I225"/>
  <c r="H225"/>
  <c r="G225"/>
  <c r="F225"/>
  <c r="E225"/>
  <c r="D225"/>
  <c r="C225"/>
  <c r="B225"/>
  <c r="C241" i="5"/>
  <c r="D241"/>
  <c r="E241"/>
  <c r="E261" s="1"/>
  <c r="F241"/>
  <c r="G241"/>
  <c r="G261" s="1"/>
  <c r="H241"/>
  <c r="I241"/>
  <c r="I261" s="1"/>
  <c r="J241"/>
  <c r="K241"/>
  <c r="K261" s="1"/>
  <c r="L241"/>
  <c r="C261"/>
  <c r="B261"/>
  <c r="C226"/>
  <c r="C263" s="1"/>
  <c r="D226"/>
  <c r="E226"/>
  <c r="F226"/>
  <c r="G226"/>
  <c r="H226"/>
  <c r="I226"/>
  <c r="J226"/>
  <c r="K226"/>
  <c r="L226"/>
  <c r="C227"/>
  <c r="C246" s="1"/>
  <c r="D227"/>
  <c r="D246" s="1"/>
  <c r="E227"/>
  <c r="E246" s="1"/>
  <c r="F227"/>
  <c r="F246" s="1"/>
  <c r="G227"/>
  <c r="G246" s="1"/>
  <c r="H227"/>
  <c r="H246" s="1"/>
  <c r="I227"/>
  <c r="I246" s="1"/>
  <c r="J227"/>
  <c r="J246" s="1"/>
  <c r="K227"/>
  <c r="K246" s="1"/>
  <c r="L227"/>
  <c r="L246" s="1"/>
  <c r="C228"/>
  <c r="C247" s="1"/>
  <c r="D228"/>
  <c r="D247" s="1"/>
  <c r="E228"/>
  <c r="E247" s="1"/>
  <c r="F228"/>
  <c r="F247" s="1"/>
  <c r="G228"/>
  <c r="G247" s="1"/>
  <c r="H228"/>
  <c r="H247" s="1"/>
  <c r="I228"/>
  <c r="I247" s="1"/>
  <c r="J228"/>
  <c r="J247" s="1"/>
  <c r="K228"/>
  <c r="K247" s="1"/>
  <c r="L228"/>
  <c r="L247" s="1"/>
  <c r="C229"/>
  <c r="C248" s="1"/>
  <c r="D229"/>
  <c r="D248" s="1"/>
  <c r="E229"/>
  <c r="E248" s="1"/>
  <c r="F229"/>
  <c r="F248" s="1"/>
  <c r="G229"/>
  <c r="G248" s="1"/>
  <c r="H229"/>
  <c r="H248" s="1"/>
  <c r="I229"/>
  <c r="I248" s="1"/>
  <c r="J229"/>
  <c r="J248" s="1"/>
  <c r="K229"/>
  <c r="K248" s="1"/>
  <c r="L229"/>
  <c r="L248" s="1"/>
  <c r="C230"/>
  <c r="C249" s="1"/>
  <c r="D230"/>
  <c r="D249" s="1"/>
  <c r="E230"/>
  <c r="E249" s="1"/>
  <c r="F230"/>
  <c r="F249" s="1"/>
  <c r="G230"/>
  <c r="G249" s="1"/>
  <c r="H230"/>
  <c r="H249" s="1"/>
  <c r="I230"/>
  <c r="I249" s="1"/>
  <c r="J230"/>
  <c r="J249" s="1"/>
  <c r="K230"/>
  <c r="K249" s="1"/>
  <c r="L230"/>
  <c r="L249" s="1"/>
  <c r="C231"/>
  <c r="C250" s="1"/>
  <c r="D231"/>
  <c r="D250" s="1"/>
  <c r="E231"/>
  <c r="E250" s="1"/>
  <c r="F231"/>
  <c r="F250" s="1"/>
  <c r="G231"/>
  <c r="G250" s="1"/>
  <c r="H231"/>
  <c r="H250" s="1"/>
  <c r="I231"/>
  <c r="I250" s="1"/>
  <c r="J231"/>
  <c r="J250" s="1"/>
  <c r="K231"/>
  <c r="K250" s="1"/>
  <c r="L231"/>
  <c r="L250" s="1"/>
  <c r="C232"/>
  <c r="C251" s="1"/>
  <c r="D232"/>
  <c r="D251" s="1"/>
  <c r="E232"/>
  <c r="E251" s="1"/>
  <c r="F232"/>
  <c r="F251" s="1"/>
  <c r="G232"/>
  <c r="G251" s="1"/>
  <c r="H232"/>
  <c r="H251" s="1"/>
  <c r="I232"/>
  <c r="I251" s="1"/>
  <c r="J232"/>
  <c r="J251" s="1"/>
  <c r="K232"/>
  <c r="K251" s="1"/>
  <c r="L232"/>
  <c r="L251" s="1"/>
  <c r="C233"/>
  <c r="C252" s="1"/>
  <c r="D233"/>
  <c r="D252" s="1"/>
  <c r="E233"/>
  <c r="E252" s="1"/>
  <c r="F233"/>
  <c r="F252" s="1"/>
  <c r="G233"/>
  <c r="G252" s="1"/>
  <c r="H233"/>
  <c r="H252" s="1"/>
  <c r="I233"/>
  <c r="I252" s="1"/>
  <c r="J233"/>
  <c r="J252" s="1"/>
  <c r="K233"/>
  <c r="K252" s="1"/>
  <c r="L233"/>
  <c r="L252" s="1"/>
  <c r="C234"/>
  <c r="C253" s="1"/>
  <c r="D234"/>
  <c r="D253" s="1"/>
  <c r="E234"/>
  <c r="E253" s="1"/>
  <c r="F234"/>
  <c r="F253" s="1"/>
  <c r="G234"/>
  <c r="G253" s="1"/>
  <c r="H234"/>
  <c r="H253" s="1"/>
  <c r="I234"/>
  <c r="I253" s="1"/>
  <c r="J234"/>
  <c r="J253" s="1"/>
  <c r="K234"/>
  <c r="K253" s="1"/>
  <c r="L234"/>
  <c r="L253" s="1"/>
  <c r="C235"/>
  <c r="C254" s="1"/>
  <c r="D235"/>
  <c r="D254" s="1"/>
  <c r="E235"/>
  <c r="E254" s="1"/>
  <c r="F235"/>
  <c r="F254" s="1"/>
  <c r="G235"/>
  <c r="G254" s="1"/>
  <c r="H235"/>
  <c r="H254" s="1"/>
  <c r="I235"/>
  <c r="I254" s="1"/>
  <c r="J235"/>
  <c r="J254" s="1"/>
  <c r="K235"/>
  <c r="K254" s="1"/>
  <c r="L235"/>
  <c r="L254" s="1"/>
  <c r="C236"/>
  <c r="C255" s="1"/>
  <c r="D236"/>
  <c r="D255" s="1"/>
  <c r="E236"/>
  <c r="E255" s="1"/>
  <c r="F236"/>
  <c r="F255" s="1"/>
  <c r="G236"/>
  <c r="G255" s="1"/>
  <c r="H236"/>
  <c r="H255" s="1"/>
  <c r="I236"/>
  <c r="I255" s="1"/>
  <c r="J236"/>
  <c r="J255" s="1"/>
  <c r="K236"/>
  <c r="K255" s="1"/>
  <c r="L236"/>
  <c r="L255" s="1"/>
  <c r="C237"/>
  <c r="C256" s="1"/>
  <c r="D237"/>
  <c r="D256" s="1"/>
  <c r="E237"/>
  <c r="E256" s="1"/>
  <c r="F237"/>
  <c r="F256" s="1"/>
  <c r="G237"/>
  <c r="G256" s="1"/>
  <c r="H237"/>
  <c r="H256" s="1"/>
  <c r="I237"/>
  <c r="I256" s="1"/>
  <c r="J237"/>
  <c r="J256" s="1"/>
  <c r="K237"/>
  <c r="K256" s="1"/>
  <c r="L237"/>
  <c r="L256" s="1"/>
  <c r="C238"/>
  <c r="C257" s="1"/>
  <c r="D238"/>
  <c r="D257" s="1"/>
  <c r="E238"/>
  <c r="E257" s="1"/>
  <c r="F238"/>
  <c r="F257" s="1"/>
  <c r="G238"/>
  <c r="G257" s="1"/>
  <c r="H238"/>
  <c r="H257" s="1"/>
  <c r="I238"/>
  <c r="I257" s="1"/>
  <c r="J238"/>
  <c r="J257" s="1"/>
  <c r="K238"/>
  <c r="K257" s="1"/>
  <c r="L238"/>
  <c r="L257" s="1"/>
  <c r="C239"/>
  <c r="C258" s="1"/>
  <c r="D239"/>
  <c r="D258" s="1"/>
  <c r="E239"/>
  <c r="E258" s="1"/>
  <c r="F239"/>
  <c r="F258" s="1"/>
  <c r="G239"/>
  <c r="G258" s="1"/>
  <c r="H239"/>
  <c r="H258" s="1"/>
  <c r="I239"/>
  <c r="I258" s="1"/>
  <c r="J239"/>
  <c r="J258" s="1"/>
  <c r="K239"/>
  <c r="K258" s="1"/>
  <c r="L239"/>
  <c r="L258" s="1"/>
  <c r="C240"/>
  <c r="C259" s="1"/>
  <c r="D240"/>
  <c r="D259" s="1"/>
  <c r="E240"/>
  <c r="E259" s="1"/>
  <c r="F240"/>
  <c r="F259" s="1"/>
  <c r="G240"/>
  <c r="G259" s="1"/>
  <c r="H240"/>
  <c r="H259" s="1"/>
  <c r="I240"/>
  <c r="I259" s="1"/>
  <c r="J240"/>
  <c r="J259" s="1"/>
  <c r="K240"/>
  <c r="K259" s="1"/>
  <c r="L240"/>
  <c r="L259" s="1"/>
  <c r="B240"/>
  <c r="B260" s="1"/>
  <c r="B239"/>
  <c r="B238"/>
  <c r="B237"/>
  <c r="B236"/>
  <c r="B235"/>
  <c r="B234"/>
  <c r="B233"/>
  <c r="B232"/>
  <c r="B231"/>
  <c r="B230"/>
  <c r="B229"/>
  <c r="B249" s="1"/>
  <c r="B228"/>
  <c r="B227"/>
  <c r="F96" i="4"/>
  <c r="D134" s="1"/>
  <c r="E97"/>
  <c r="E98"/>
  <c r="E125" s="1"/>
  <c r="E99"/>
  <c r="E126" s="1"/>
  <c r="A62"/>
  <c r="A100" s="1"/>
  <c r="A138" s="1"/>
  <c r="A44"/>
  <c r="A61" s="1"/>
  <c r="A99" s="1"/>
  <c r="A137" s="1"/>
  <c r="A43"/>
  <c r="A60" s="1"/>
  <c r="A98" s="1"/>
  <c r="A136" s="1"/>
  <c r="A42"/>
  <c r="A59" s="1"/>
  <c r="A97" s="1"/>
  <c r="A135" s="1"/>
  <c r="A41"/>
  <c r="A58" s="1"/>
  <c r="A96" s="1"/>
  <c r="A134" s="1"/>
  <c r="K133"/>
  <c r="J133"/>
  <c r="I133"/>
  <c r="H133"/>
  <c r="G133"/>
  <c r="F133"/>
  <c r="E133"/>
  <c r="D133"/>
  <c r="C133"/>
  <c r="B133"/>
  <c r="D112"/>
  <c r="C112"/>
  <c r="B112"/>
  <c r="D111"/>
  <c r="C111"/>
  <c r="B111"/>
  <c r="D110"/>
  <c r="C110"/>
  <c r="B110"/>
  <c r="K85"/>
  <c r="J85"/>
  <c r="I85"/>
  <c r="H85"/>
  <c r="G85"/>
  <c r="F85"/>
  <c r="E85"/>
  <c r="D85"/>
  <c r="C85"/>
  <c r="B85"/>
  <c r="A85"/>
  <c r="A75"/>
  <c r="A74"/>
  <c r="A73"/>
  <c r="K72"/>
  <c r="J72"/>
  <c r="I72"/>
  <c r="H72"/>
  <c r="G72"/>
  <c r="F72"/>
  <c r="E72"/>
  <c r="D72"/>
  <c r="C72"/>
  <c r="B72"/>
  <c r="A72"/>
  <c r="C5"/>
  <c r="F43" s="1"/>
  <c r="D41"/>
  <c r="C41"/>
  <c r="B41"/>
  <c r="G17"/>
  <c r="E17"/>
  <c r="D17"/>
  <c r="B17"/>
  <c r="D234" i="2"/>
  <c r="D235" i="1"/>
  <c r="D235" i="2" s="1"/>
  <c r="H220" i="3"/>
  <c r="H221"/>
  <c r="H222"/>
  <c r="G220"/>
  <c r="G221"/>
  <c r="G222"/>
  <c r="F220"/>
  <c r="F221"/>
  <c r="F222"/>
  <c r="E220"/>
  <c r="E221"/>
  <c r="E222"/>
  <c r="C220"/>
  <c r="C221"/>
  <c r="C222"/>
  <c r="B220"/>
  <c r="B221"/>
  <c r="B222"/>
  <c r="H208"/>
  <c r="H209"/>
  <c r="H210"/>
  <c r="H211"/>
  <c r="H212"/>
  <c r="H213"/>
  <c r="H214"/>
  <c r="H215"/>
  <c r="H216"/>
  <c r="H217"/>
  <c r="H218"/>
  <c r="H219"/>
  <c r="G208"/>
  <c r="G209"/>
  <c r="G210"/>
  <c r="G211"/>
  <c r="G212"/>
  <c r="G213"/>
  <c r="G214"/>
  <c r="G215"/>
  <c r="G216"/>
  <c r="G217"/>
  <c r="G218"/>
  <c r="G219"/>
  <c r="F208"/>
  <c r="F209"/>
  <c r="F210"/>
  <c r="F211"/>
  <c r="F212"/>
  <c r="F213"/>
  <c r="F214"/>
  <c r="F215"/>
  <c r="F216"/>
  <c r="F217"/>
  <c r="F218"/>
  <c r="F219"/>
  <c r="E208"/>
  <c r="E209"/>
  <c r="E210"/>
  <c r="E211"/>
  <c r="E212"/>
  <c r="E213"/>
  <c r="E214"/>
  <c r="E215"/>
  <c r="E216"/>
  <c r="E217"/>
  <c r="E218"/>
  <c r="E219"/>
  <c r="C208"/>
  <c r="C209"/>
  <c r="C210"/>
  <c r="C211"/>
  <c r="C212"/>
  <c r="C213"/>
  <c r="C214"/>
  <c r="C215"/>
  <c r="C216"/>
  <c r="C217"/>
  <c r="C218"/>
  <c r="C219"/>
  <c r="B208"/>
  <c r="B209"/>
  <c r="B210"/>
  <c r="B211"/>
  <c r="B212"/>
  <c r="B213"/>
  <c r="B214"/>
  <c r="B215"/>
  <c r="B216"/>
  <c r="B217"/>
  <c r="B218"/>
  <c r="B219"/>
  <c r="H196"/>
  <c r="H197"/>
  <c r="H198"/>
  <c r="H199"/>
  <c r="H200"/>
  <c r="H201"/>
  <c r="H202"/>
  <c r="H203"/>
  <c r="H204"/>
  <c r="H205"/>
  <c r="H206"/>
  <c r="H207"/>
  <c r="G196"/>
  <c r="G197"/>
  <c r="G198"/>
  <c r="G199"/>
  <c r="G200"/>
  <c r="G201"/>
  <c r="G202"/>
  <c r="G203"/>
  <c r="G204"/>
  <c r="G205"/>
  <c r="G206"/>
  <c r="G207"/>
  <c r="F196"/>
  <c r="F197"/>
  <c r="F198"/>
  <c r="F199"/>
  <c r="F200"/>
  <c r="F201"/>
  <c r="F202"/>
  <c r="F203"/>
  <c r="F204"/>
  <c r="F205"/>
  <c r="F206"/>
  <c r="F207"/>
  <c r="E196"/>
  <c r="E197"/>
  <c r="E198"/>
  <c r="E199"/>
  <c r="E200"/>
  <c r="E201"/>
  <c r="E202"/>
  <c r="E203"/>
  <c r="E204"/>
  <c r="E205"/>
  <c r="E206"/>
  <c r="E207"/>
  <c r="C196"/>
  <c r="C197"/>
  <c r="C198"/>
  <c r="C199"/>
  <c r="C200"/>
  <c r="C201"/>
  <c r="C202"/>
  <c r="C203"/>
  <c r="C204"/>
  <c r="C205"/>
  <c r="C206"/>
  <c r="C207"/>
  <c r="B196"/>
  <c r="B197"/>
  <c r="B198"/>
  <c r="B199"/>
  <c r="B200"/>
  <c r="B201"/>
  <c r="B202"/>
  <c r="B203"/>
  <c r="B204"/>
  <c r="B205"/>
  <c r="B206"/>
  <c r="B207"/>
  <c r="H184"/>
  <c r="H185"/>
  <c r="H186"/>
  <c r="H187"/>
  <c r="H188"/>
  <c r="H189"/>
  <c r="H190"/>
  <c r="H191"/>
  <c r="H192"/>
  <c r="H193"/>
  <c r="H194"/>
  <c r="H195"/>
  <c r="G184"/>
  <c r="G185"/>
  <c r="G186"/>
  <c r="G187"/>
  <c r="G188"/>
  <c r="G189"/>
  <c r="G190"/>
  <c r="G191"/>
  <c r="G192"/>
  <c r="G193"/>
  <c r="G194"/>
  <c r="G195"/>
  <c r="F184"/>
  <c r="F185"/>
  <c r="F186"/>
  <c r="F187"/>
  <c r="F188"/>
  <c r="F189"/>
  <c r="F190"/>
  <c r="F191"/>
  <c r="F192"/>
  <c r="F193"/>
  <c r="F194"/>
  <c r="F195"/>
  <c r="E184"/>
  <c r="E185"/>
  <c r="E186"/>
  <c r="E187"/>
  <c r="E188"/>
  <c r="E189"/>
  <c r="E190"/>
  <c r="E191"/>
  <c r="E192"/>
  <c r="E193"/>
  <c r="E194"/>
  <c r="E195"/>
  <c r="C184"/>
  <c r="C185"/>
  <c r="C186"/>
  <c r="C187"/>
  <c r="C188"/>
  <c r="C189"/>
  <c r="C190"/>
  <c r="C191"/>
  <c r="C192"/>
  <c r="C193"/>
  <c r="C194"/>
  <c r="C195"/>
  <c r="B184"/>
  <c r="B185"/>
  <c r="B186"/>
  <c r="B187"/>
  <c r="B188"/>
  <c r="B189"/>
  <c r="B190"/>
  <c r="B191"/>
  <c r="B192"/>
  <c r="B193"/>
  <c r="B194"/>
  <c r="B195"/>
  <c r="H172"/>
  <c r="H173"/>
  <c r="H174"/>
  <c r="H175"/>
  <c r="H176"/>
  <c r="H177"/>
  <c r="H178"/>
  <c r="H179"/>
  <c r="H180"/>
  <c r="H181"/>
  <c r="H182"/>
  <c r="H183"/>
  <c r="G172"/>
  <c r="G173"/>
  <c r="G174"/>
  <c r="G175"/>
  <c r="G176"/>
  <c r="G177"/>
  <c r="G178"/>
  <c r="G179"/>
  <c r="G180"/>
  <c r="G181"/>
  <c r="G182"/>
  <c r="G183"/>
  <c r="F172"/>
  <c r="F173"/>
  <c r="F174"/>
  <c r="F175"/>
  <c r="F176"/>
  <c r="F177"/>
  <c r="F178"/>
  <c r="F179"/>
  <c r="F180"/>
  <c r="F181"/>
  <c r="F182"/>
  <c r="F183"/>
  <c r="E172"/>
  <c r="E173"/>
  <c r="E174"/>
  <c r="E175"/>
  <c r="E176"/>
  <c r="E177"/>
  <c r="E178"/>
  <c r="E179"/>
  <c r="E180"/>
  <c r="E181"/>
  <c r="E182"/>
  <c r="E183"/>
  <c r="C172"/>
  <c r="C173"/>
  <c r="C174"/>
  <c r="C175"/>
  <c r="C176"/>
  <c r="C177"/>
  <c r="C178"/>
  <c r="C179"/>
  <c r="C180"/>
  <c r="C181"/>
  <c r="C182"/>
  <c r="C183"/>
  <c r="B172"/>
  <c r="B173"/>
  <c r="B174"/>
  <c r="B175"/>
  <c r="B176"/>
  <c r="B177"/>
  <c r="B178"/>
  <c r="B179"/>
  <c r="B180"/>
  <c r="B181"/>
  <c r="B182"/>
  <c r="B183"/>
  <c r="H160"/>
  <c r="H161"/>
  <c r="H162"/>
  <c r="H163"/>
  <c r="H164"/>
  <c r="H165"/>
  <c r="H166"/>
  <c r="H167"/>
  <c r="H168"/>
  <c r="H169"/>
  <c r="H170"/>
  <c r="H171"/>
  <c r="G160"/>
  <c r="G161"/>
  <c r="G162"/>
  <c r="G163"/>
  <c r="G164"/>
  <c r="G165"/>
  <c r="G166"/>
  <c r="G167"/>
  <c r="G168"/>
  <c r="G169"/>
  <c r="G170"/>
  <c r="G171"/>
  <c r="F160"/>
  <c r="F161"/>
  <c r="F162"/>
  <c r="F163"/>
  <c r="F164"/>
  <c r="F165"/>
  <c r="F166"/>
  <c r="F167"/>
  <c r="F168"/>
  <c r="F169"/>
  <c r="F170"/>
  <c r="F171"/>
  <c r="E160"/>
  <c r="E161"/>
  <c r="E162"/>
  <c r="E163"/>
  <c r="E164"/>
  <c r="E165"/>
  <c r="E166"/>
  <c r="E167"/>
  <c r="E168"/>
  <c r="E169"/>
  <c r="E170"/>
  <c r="E171"/>
  <c r="C160"/>
  <c r="C161"/>
  <c r="C162"/>
  <c r="C163"/>
  <c r="C164"/>
  <c r="C165"/>
  <c r="C166"/>
  <c r="C167"/>
  <c r="C168"/>
  <c r="C169"/>
  <c r="C170"/>
  <c r="C171"/>
  <c r="B160"/>
  <c r="B161"/>
  <c r="B162"/>
  <c r="B163"/>
  <c r="B164"/>
  <c r="B165"/>
  <c r="B166"/>
  <c r="B167"/>
  <c r="B168"/>
  <c r="B169"/>
  <c r="B170"/>
  <c r="B171"/>
  <c r="H148"/>
  <c r="H149"/>
  <c r="H150"/>
  <c r="H151"/>
  <c r="H152"/>
  <c r="H153"/>
  <c r="H154"/>
  <c r="H155"/>
  <c r="H156"/>
  <c r="H157"/>
  <c r="H158"/>
  <c r="H159"/>
  <c r="G148"/>
  <c r="G149"/>
  <c r="G150"/>
  <c r="G151"/>
  <c r="G152"/>
  <c r="G153"/>
  <c r="G154"/>
  <c r="G155"/>
  <c r="G156"/>
  <c r="G157"/>
  <c r="G158"/>
  <c r="G159"/>
  <c r="F148"/>
  <c r="F149"/>
  <c r="F150"/>
  <c r="F151"/>
  <c r="F152"/>
  <c r="F153"/>
  <c r="F154"/>
  <c r="F155"/>
  <c r="F156"/>
  <c r="F157"/>
  <c r="F158"/>
  <c r="F159"/>
  <c r="E148"/>
  <c r="E149"/>
  <c r="E150"/>
  <c r="E151"/>
  <c r="E152"/>
  <c r="E153"/>
  <c r="E154"/>
  <c r="E155"/>
  <c r="E156"/>
  <c r="E157"/>
  <c r="E158"/>
  <c r="E159"/>
  <c r="C148"/>
  <c r="C149"/>
  <c r="C150"/>
  <c r="C151"/>
  <c r="C152"/>
  <c r="C153"/>
  <c r="C154"/>
  <c r="C155"/>
  <c r="C156"/>
  <c r="C157"/>
  <c r="C158"/>
  <c r="C159"/>
  <c r="B148"/>
  <c r="B149"/>
  <c r="B150"/>
  <c r="B151"/>
  <c r="B152"/>
  <c r="B153"/>
  <c r="B154"/>
  <c r="B155"/>
  <c r="B156"/>
  <c r="B157"/>
  <c r="B158"/>
  <c r="B159"/>
  <c r="H136"/>
  <c r="H137"/>
  <c r="H138"/>
  <c r="H139"/>
  <c r="H140"/>
  <c r="H141"/>
  <c r="H142"/>
  <c r="H143"/>
  <c r="H144"/>
  <c r="H145"/>
  <c r="H146"/>
  <c r="G136"/>
  <c r="G137"/>
  <c r="G138"/>
  <c r="G139"/>
  <c r="G140"/>
  <c r="G141"/>
  <c r="G142"/>
  <c r="G143"/>
  <c r="G144"/>
  <c r="G145"/>
  <c r="G146"/>
  <c r="F136"/>
  <c r="F137"/>
  <c r="F138"/>
  <c r="F139"/>
  <c r="F140"/>
  <c r="F141"/>
  <c r="F142"/>
  <c r="F143"/>
  <c r="F144"/>
  <c r="F145"/>
  <c r="F146"/>
  <c r="E136"/>
  <c r="E137"/>
  <c r="E138"/>
  <c r="E139"/>
  <c r="E140"/>
  <c r="E141"/>
  <c r="E142"/>
  <c r="E143"/>
  <c r="E144"/>
  <c r="E145"/>
  <c r="E146"/>
  <c r="C136"/>
  <c r="C137"/>
  <c r="C138"/>
  <c r="C139"/>
  <c r="C140"/>
  <c r="C141"/>
  <c r="C142"/>
  <c r="C143"/>
  <c r="C144"/>
  <c r="C145"/>
  <c r="C146"/>
  <c r="B136"/>
  <c r="B137"/>
  <c r="B138"/>
  <c r="B139"/>
  <c r="B140"/>
  <c r="B141"/>
  <c r="B142"/>
  <c r="B143"/>
  <c r="B144"/>
  <c r="B145"/>
  <c r="B146"/>
  <c r="H124"/>
  <c r="H125"/>
  <c r="H126"/>
  <c r="H127"/>
  <c r="H128"/>
  <c r="H129"/>
  <c r="H130"/>
  <c r="H131"/>
  <c r="H132"/>
  <c r="H133"/>
  <c r="H134"/>
  <c r="H135"/>
  <c r="G124"/>
  <c r="G125"/>
  <c r="G126"/>
  <c r="G127"/>
  <c r="G128"/>
  <c r="G129"/>
  <c r="G130"/>
  <c r="G131"/>
  <c r="G132"/>
  <c r="G133"/>
  <c r="G134"/>
  <c r="G135"/>
  <c r="F124"/>
  <c r="F125"/>
  <c r="F126"/>
  <c r="F127"/>
  <c r="F128"/>
  <c r="F129"/>
  <c r="F130"/>
  <c r="F131"/>
  <c r="F132"/>
  <c r="F133"/>
  <c r="F134"/>
  <c r="F135"/>
  <c r="E124"/>
  <c r="E125"/>
  <c r="E126"/>
  <c r="E127"/>
  <c r="E128"/>
  <c r="E129"/>
  <c r="E130"/>
  <c r="E131"/>
  <c r="E132"/>
  <c r="E133"/>
  <c r="E134"/>
  <c r="E135"/>
  <c r="C124"/>
  <c r="C125"/>
  <c r="C126"/>
  <c r="C127"/>
  <c r="C128"/>
  <c r="C129"/>
  <c r="C130"/>
  <c r="C131"/>
  <c r="C132"/>
  <c r="C133"/>
  <c r="C134"/>
  <c r="C135"/>
  <c r="B124"/>
  <c r="B125"/>
  <c r="B126"/>
  <c r="B127"/>
  <c r="B128"/>
  <c r="B129"/>
  <c r="B130"/>
  <c r="B131"/>
  <c r="B132"/>
  <c r="B133"/>
  <c r="B134"/>
  <c r="B135"/>
  <c r="H113"/>
  <c r="H114"/>
  <c r="H115"/>
  <c r="H116"/>
  <c r="H117"/>
  <c r="H118"/>
  <c r="H119"/>
  <c r="H120"/>
  <c r="H121"/>
  <c r="H122"/>
  <c r="H123"/>
  <c r="G113"/>
  <c r="G114"/>
  <c r="G115"/>
  <c r="G116"/>
  <c r="G117"/>
  <c r="G118"/>
  <c r="G119"/>
  <c r="G120"/>
  <c r="G121"/>
  <c r="G122"/>
  <c r="G123"/>
  <c r="F113"/>
  <c r="F114"/>
  <c r="F115"/>
  <c r="F116"/>
  <c r="F117"/>
  <c r="F118"/>
  <c r="F119"/>
  <c r="F120"/>
  <c r="F121"/>
  <c r="F122"/>
  <c r="F123"/>
  <c r="E113"/>
  <c r="E114"/>
  <c r="E115"/>
  <c r="E116"/>
  <c r="E117"/>
  <c r="E118"/>
  <c r="E119"/>
  <c r="E120"/>
  <c r="E121"/>
  <c r="E122"/>
  <c r="E123"/>
  <c r="C113"/>
  <c r="C114"/>
  <c r="C115"/>
  <c r="C116"/>
  <c r="C117"/>
  <c r="C118"/>
  <c r="C119"/>
  <c r="C120"/>
  <c r="C121"/>
  <c r="C122"/>
  <c r="C123"/>
  <c r="B113"/>
  <c r="B114"/>
  <c r="B115"/>
  <c r="B116"/>
  <c r="B117"/>
  <c r="B118"/>
  <c r="B119"/>
  <c r="B120"/>
  <c r="B121"/>
  <c r="B122"/>
  <c r="B123"/>
  <c r="H100"/>
  <c r="H101"/>
  <c r="H102"/>
  <c r="H103"/>
  <c r="H104"/>
  <c r="H105"/>
  <c r="H106"/>
  <c r="H107"/>
  <c r="H108"/>
  <c r="H109"/>
  <c r="H110"/>
  <c r="H111"/>
  <c r="G100"/>
  <c r="G101"/>
  <c r="G102"/>
  <c r="G103"/>
  <c r="G104"/>
  <c r="G105"/>
  <c r="G106"/>
  <c r="G107"/>
  <c r="G108"/>
  <c r="G109"/>
  <c r="G110"/>
  <c r="G111"/>
  <c r="F100"/>
  <c r="F101"/>
  <c r="F102"/>
  <c r="F103"/>
  <c r="F104"/>
  <c r="F105"/>
  <c r="F106"/>
  <c r="F107"/>
  <c r="F108"/>
  <c r="F109"/>
  <c r="F110"/>
  <c r="F111"/>
  <c r="E100"/>
  <c r="E101"/>
  <c r="E102"/>
  <c r="E103"/>
  <c r="E104"/>
  <c r="E105"/>
  <c r="E106"/>
  <c r="E107"/>
  <c r="E108"/>
  <c r="E109"/>
  <c r="E110"/>
  <c r="E111"/>
  <c r="C100"/>
  <c r="C101"/>
  <c r="C102"/>
  <c r="C103"/>
  <c r="C104"/>
  <c r="C105"/>
  <c r="C106"/>
  <c r="C107"/>
  <c r="C108"/>
  <c r="C109"/>
  <c r="C110"/>
  <c r="C111"/>
  <c r="B100"/>
  <c r="B101"/>
  <c r="B102"/>
  <c r="B103"/>
  <c r="B104"/>
  <c r="B105"/>
  <c r="B106"/>
  <c r="B107"/>
  <c r="B108"/>
  <c r="B109"/>
  <c r="B110"/>
  <c r="B111"/>
  <c r="H88"/>
  <c r="H89"/>
  <c r="H90"/>
  <c r="H91"/>
  <c r="H92"/>
  <c r="H93"/>
  <c r="H94"/>
  <c r="H95"/>
  <c r="H96"/>
  <c r="H97"/>
  <c r="H98"/>
  <c r="H99"/>
  <c r="G88"/>
  <c r="G89"/>
  <c r="G90"/>
  <c r="G91"/>
  <c r="G92"/>
  <c r="G93"/>
  <c r="G94"/>
  <c r="G95"/>
  <c r="G96"/>
  <c r="G97"/>
  <c r="G98"/>
  <c r="G99"/>
  <c r="F88"/>
  <c r="F89"/>
  <c r="F90"/>
  <c r="F91"/>
  <c r="F92"/>
  <c r="F93"/>
  <c r="F94"/>
  <c r="F95"/>
  <c r="F96"/>
  <c r="F97"/>
  <c r="F98"/>
  <c r="F99"/>
  <c r="E88"/>
  <c r="E89"/>
  <c r="E90"/>
  <c r="E91"/>
  <c r="E92"/>
  <c r="E93"/>
  <c r="E94"/>
  <c r="E95"/>
  <c r="E96"/>
  <c r="E97"/>
  <c r="E98"/>
  <c r="E99"/>
  <c r="C88"/>
  <c r="C89"/>
  <c r="C90"/>
  <c r="C91"/>
  <c r="C92"/>
  <c r="C93"/>
  <c r="C94"/>
  <c r="C95"/>
  <c r="C96"/>
  <c r="C97"/>
  <c r="C98"/>
  <c r="C99"/>
  <c r="B88"/>
  <c r="B89"/>
  <c r="B90"/>
  <c r="B91"/>
  <c r="B92"/>
  <c r="B93"/>
  <c r="B94"/>
  <c r="B95"/>
  <c r="B96"/>
  <c r="B97"/>
  <c r="B98"/>
  <c r="B99"/>
  <c r="H76"/>
  <c r="H77"/>
  <c r="H78"/>
  <c r="H79"/>
  <c r="H80"/>
  <c r="H81"/>
  <c r="H82"/>
  <c r="H83"/>
  <c r="H84"/>
  <c r="H85"/>
  <c r="H86"/>
  <c r="H87"/>
  <c r="G76"/>
  <c r="G77"/>
  <c r="G78"/>
  <c r="G79"/>
  <c r="G80"/>
  <c r="G81"/>
  <c r="G82"/>
  <c r="G83"/>
  <c r="G84"/>
  <c r="G85"/>
  <c r="G86"/>
  <c r="G87"/>
  <c r="F76"/>
  <c r="F77"/>
  <c r="F78"/>
  <c r="F79"/>
  <c r="F80"/>
  <c r="F81"/>
  <c r="F82"/>
  <c r="F83"/>
  <c r="F84"/>
  <c r="F85"/>
  <c r="F86"/>
  <c r="F87"/>
  <c r="E76"/>
  <c r="E77"/>
  <c r="E78"/>
  <c r="E79"/>
  <c r="E80"/>
  <c r="E81"/>
  <c r="E82"/>
  <c r="E83"/>
  <c r="E84"/>
  <c r="E85"/>
  <c r="E86"/>
  <c r="E87"/>
  <c r="C76"/>
  <c r="C77"/>
  <c r="C78"/>
  <c r="C79"/>
  <c r="C80"/>
  <c r="C81"/>
  <c r="C82"/>
  <c r="C83"/>
  <c r="C84"/>
  <c r="C85"/>
  <c r="C86"/>
  <c r="C87"/>
  <c r="B76"/>
  <c r="B77"/>
  <c r="B78"/>
  <c r="B79"/>
  <c r="B80"/>
  <c r="B81"/>
  <c r="B82"/>
  <c r="B83"/>
  <c r="B84"/>
  <c r="B85"/>
  <c r="B86"/>
  <c r="B87"/>
  <c r="H64"/>
  <c r="H65"/>
  <c r="H66"/>
  <c r="H67"/>
  <c r="H68"/>
  <c r="H69"/>
  <c r="H70"/>
  <c r="H71"/>
  <c r="H72"/>
  <c r="H73"/>
  <c r="H74"/>
  <c r="H75"/>
  <c r="G64"/>
  <c r="G65"/>
  <c r="G66"/>
  <c r="G67"/>
  <c r="G68"/>
  <c r="G69"/>
  <c r="G70"/>
  <c r="G71"/>
  <c r="G72"/>
  <c r="G73"/>
  <c r="G74"/>
  <c r="G75"/>
  <c r="F64"/>
  <c r="F65"/>
  <c r="F66"/>
  <c r="F67"/>
  <c r="F68"/>
  <c r="F69"/>
  <c r="F70"/>
  <c r="F71"/>
  <c r="F72"/>
  <c r="F73"/>
  <c r="F74"/>
  <c r="F75"/>
  <c r="E64"/>
  <c r="E65"/>
  <c r="E66"/>
  <c r="E67"/>
  <c r="E68"/>
  <c r="E69"/>
  <c r="E70"/>
  <c r="E71"/>
  <c r="E72"/>
  <c r="E73"/>
  <c r="E74"/>
  <c r="E75"/>
  <c r="C64"/>
  <c r="C65"/>
  <c r="C66"/>
  <c r="C67"/>
  <c r="C68"/>
  <c r="C69"/>
  <c r="C70"/>
  <c r="C71"/>
  <c r="C72"/>
  <c r="C73"/>
  <c r="C74"/>
  <c r="C75"/>
  <c r="B64"/>
  <c r="B65"/>
  <c r="B66"/>
  <c r="B67"/>
  <c r="B68"/>
  <c r="B69"/>
  <c r="B70"/>
  <c r="B71"/>
  <c r="B72"/>
  <c r="B73"/>
  <c r="B74"/>
  <c r="B75"/>
  <c r="H52"/>
  <c r="H53"/>
  <c r="H54"/>
  <c r="H55"/>
  <c r="H56"/>
  <c r="H57"/>
  <c r="H58"/>
  <c r="H59"/>
  <c r="H60"/>
  <c r="H61"/>
  <c r="H62"/>
  <c r="H63"/>
  <c r="G52"/>
  <c r="G53"/>
  <c r="G54"/>
  <c r="G55"/>
  <c r="G56"/>
  <c r="G57"/>
  <c r="G58"/>
  <c r="G59"/>
  <c r="G60"/>
  <c r="G61"/>
  <c r="G62"/>
  <c r="G63"/>
  <c r="F52"/>
  <c r="F53"/>
  <c r="F54"/>
  <c r="F55"/>
  <c r="F56"/>
  <c r="F57"/>
  <c r="F58"/>
  <c r="F59"/>
  <c r="F60"/>
  <c r="F61"/>
  <c r="F62"/>
  <c r="F63"/>
  <c r="E52"/>
  <c r="E53"/>
  <c r="E54"/>
  <c r="E55"/>
  <c r="E56"/>
  <c r="E57"/>
  <c r="E58"/>
  <c r="E59"/>
  <c r="E60"/>
  <c r="E61"/>
  <c r="E62"/>
  <c r="E63"/>
  <c r="C52"/>
  <c r="C53"/>
  <c r="C54"/>
  <c r="C55"/>
  <c r="C56"/>
  <c r="C57"/>
  <c r="C58"/>
  <c r="C59"/>
  <c r="C60"/>
  <c r="C61"/>
  <c r="C62"/>
  <c r="C63"/>
  <c r="B52"/>
  <c r="B53"/>
  <c r="B54"/>
  <c r="B55"/>
  <c r="B56"/>
  <c r="B57"/>
  <c r="B58"/>
  <c r="B59"/>
  <c r="B60"/>
  <c r="B61"/>
  <c r="B62"/>
  <c r="B63"/>
  <c r="H40"/>
  <c r="H41"/>
  <c r="H42"/>
  <c r="H43"/>
  <c r="H44"/>
  <c r="H45"/>
  <c r="H46"/>
  <c r="H47"/>
  <c r="H48"/>
  <c r="H49"/>
  <c r="H50"/>
  <c r="H51"/>
  <c r="G40"/>
  <c r="G41"/>
  <c r="G42"/>
  <c r="G43"/>
  <c r="G44"/>
  <c r="G45"/>
  <c r="G46"/>
  <c r="G47"/>
  <c r="G48"/>
  <c r="G49"/>
  <c r="G50"/>
  <c r="G51"/>
  <c r="F40"/>
  <c r="F41"/>
  <c r="F42"/>
  <c r="F43"/>
  <c r="F44"/>
  <c r="F45"/>
  <c r="F46"/>
  <c r="F47"/>
  <c r="F48"/>
  <c r="F49"/>
  <c r="F50"/>
  <c r="F51"/>
  <c r="E40"/>
  <c r="E41"/>
  <c r="E42"/>
  <c r="E43"/>
  <c r="E44"/>
  <c r="E45"/>
  <c r="E46"/>
  <c r="E47"/>
  <c r="E48"/>
  <c r="E49"/>
  <c r="E50"/>
  <c r="E51"/>
  <c r="C40"/>
  <c r="C41"/>
  <c r="C42"/>
  <c r="C43"/>
  <c r="C44"/>
  <c r="C45"/>
  <c r="C46"/>
  <c r="C47"/>
  <c r="C48"/>
  <c r="C49"/>
  <c r="C50"/>
  <c r="C51"/>
  <c r="B40"/>
  <c r="B41"/>
  <c r="B42"/>
  <c r="B43"/>
  <c r="B44"/>
  <c r="B45"/>
  <c r="B46"/>
  <c r="B47"/>
  <c r="B48"/>
  <c r="B49"/>
  <c r="B50"/>
  <c r="B51"/>
  <c r="H28"/>
  <c r="H29"/>
  <c r="H30"/>
  <c r="H31"/>
  <c r="H32"/>
  <c r="H33"/>
  <c r="H34"/>
  <c r="H35"/>
  <c r="H36"/>
  <c r="H37"/>
  <c r="H38"/>
  <c r="H39"/>
  <c r="G28"/>
  <c r="G29"/>
  <c r="G30"/>
  <c r="G31"/>
  <c r="G32"/>
  <c r="G33"/>
  <c r="G34"/>
  <c r="G35"/>
  <c r="G36"/>
  <c r="G37"/>
  <c r="G38"/>
  <c r="G39"/>
  <c r="F28"/>
  <c r="F29"/>
  <c r="F30"/>
  <c r="F31"/>
  <c r="F32"/>
  <c r="F33"/>
  <c r="F34"/>
  <c r="F35"/>
  <c r="F36"/>
  <c r="F37"/>
  <c r="F38"/>
  <c r="F39"/>
  <c r="E28"/>
  <c r="E29"/>
  <c r="E30"/>
  <c r="E31"/>
  <c r="E32"/>
  <c r="E33"/>
  <c r="E34"/>
  <c r="E35"/>
  <c r="E36"/>
  <c r="E37"/>
  <c r="E38"/>
  <c r="E39"/>
  <c r="C28"/>
  <c r="C29"/>
  <c r="C30"/>
  <c r="C31"/>
  <c r="C32"/>
  <c r="C33"/>
  <c r="C34"/>
  <c r="C35"/>
  <c r="C36"/>
  <c r="C37"/>
  <c r="C38"/>
  <c r="C39"/>
  <c r="B28"/>
  <c r="B29"/>
  <c r="B30"/>
  <c r="B31"/>
  <c r="B32"/>
  <c r="B33"/>
  <c r="B34"/>
  <c r="B35"/>
  <c r="B36"/>
  <c r="B37"/>
  <c r="B38"/>
  <c r="B39"/>
  <c r="H16"/>
  <c r="H17"/>
  <c r="H18"/>
  <c r="H19"/>
  <c r="H20"/>
  <c r="H21"/>
  <c r="H22"/>
  <c r="H23"/>
  <c r="H24"/>
  <c r="H25"/>
  <c r="H26"/>
  <c r="H27"/>
  <c r="G16"/>
  <c r="G17"/>
  <c r="G18"/>
  <c r="G19"/>
  <c r="G20"/>
  <c r="G21"/>
  <c r="G22"/>
  <c r="G23"/>
  <c r="G24"/>
  <c r="G25"/>
  <c r="G26"/>
  <c r="G27"/>
  <c r="F16"/>
  <c r="F17"/>
  <c r="F18"/>
  <c r="F19"/>
  <c r="F20"/>
  <c r="F21"/>
  <c r="F22"/>
  <c r="F23"/>
  <c r="F24"/>
  <c r="F25"/>
  <c r="F26"/>
  <c r="F27"/>
  <c r="E16"/>
  <c r="E17"/>
  <c r="E18"/>
  <c r="E19"/>
  <c r="E20"/>
  <c r="E21"/>
  <c r="E22"/>
  <c r="E23"/>
  <c r="E24"/>
  <c r="E25"/>
  <c r="E26"/>
  <c r="E27"/>
  <c r="C16"/>
  <c r="C17"/>
  <c r="C18"/>
  <c r="C19"/>
  <c r="C20"/>
  <c r="C21"/>
  <c r="C22"/>
  <c r="C23"/>
  <c r="C24"/>
  <c r="C25"/>
  <c r="C26"/>
  <c r="C27"/>
  <c r="B16"/>
  <c r="B17"/>
  <c r="B18"/>
  <c r="B19"/>
  <c r="B20"/>
  <c r="B21"/>
  <c r="B22"/>
  <c r="B23"/>
  <c r="B24"/>
  <c r="B25"/>
  <c r="B26"/>
  <c r="B27"/>
  <c r="H5"/>
  <c r="H6"/>
  <c r="H7"/>
  <c r="H8"/>
  <c r="H9"/>
  <c r="H10"/>
  <c r="H11"/>
  <c r="H12"/>
  <c r="H13"/>
  <c r="H14"/>
  <c r="H15"/>
  <c r="G5"/>
  <c r="G6"/>
  <c r="G7"/>
  <c r="G8"/>
  <c r="G9"/>
  <c r="G10"/>
  <c r="G11"/>
  <c r="G12"/>
  <c r="G13"/>
  <c r="G14"/>
  <c r="G15"/>
  <c r="F5"/>
  <c r="F6"/>
  <c r="F7"/>
  <c r="F8"/>
  <c r="F9"/>
  <c r="F10"/>
  <c r="F11"/>
  <c r="F12"/>
  <c r="F13"/>
  <c r="F14"/>
  <c r="F15"/>
  <c r="E5"/>
  <c r="E6"/>
  <c r="E7"/>
  <c r="E8"/>
  <c r="E9"/>
  <c r="E10"/>
  <c r="E11"/>
  <c r="E12"/>
  <c r="E13"/>
  <c r="E14"/>
  <c r="E15"/>
  <c r="C5"/>
  <c r="C6"/>
  <c r="C7"/>
  <c r="C8"/>
  <c r="C9"/>
  <c r="C10"/>
  <c r="C11"/>
  <c r="C12"/>
  <c r="C13"/>
  <c r="C14"/>
  <c r="C15"/>
  <c r="B5"/>
  <c r="B6"/>
  <c r="B7"/>
  <c r="B8"/>
  <c r="B9"/>
  <c r="B10"/>
  <c r="B11"/>
  <c r="B12"/>
  <c r="B13"/>
  <c r="B14"/>
  <c r="B15"/>
  <c r="B5" i="2"/>
  <c r="B112" i="3"/>
  <c r="C112"/>
  <c r="E112"/>
  <c r="F112"/>
  <c r="G112"/>
  <c r="H112"/>
  <c r="B147"/>
  <c r="C147"/>
  <c r="E147"/>
  <c r="F147"/>
  <c r="G147"/>
  <c r="H147"/>
  <c r="C4"/>
  <c r="D4"/>
  <c r="E4"/>
  <c r="F4"/>
  <c r="G4"/>
  <c r="H4"/>
  <c r="B4"/>
  <c r="A219"/>
  <c r="A220"/>
  <c r="A221"/>
  <c r="A222"/>
  <c r="A204"/>
  <c r="A205"/>
  <c r="A206"/>
  <c r="A207"/>
  <c r="A208"/>
  <c r="A209"/>
  <c r="A210"/>
  <c r="A211"/>
  <c r="A212"/>
  <c r="A213"/>
  <c r="A214"/>
  <c r="A215"/>
  <c r="A216"/>
  <c r="A217"/>
  <c r="A218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5"/>
  <c r="C263" i="1"/>
  <c r="E263"/>
  <c r="F263"/>
  <c r="G263"/>
  <c r="H263"/>
  <c r="C264"/>
  <c r="E264"/>
  <c r="F264"/>
  <c r="G264"/>
  <c r="H264"/>
  <c r="C265"/>
  <c r="E265"/>
  <c r="F265"/>
  <c r="G265"/>
  <c r="H265"/>
  <c r="C266"/>
  <c r="E266"/>
  <c r="F266"/>
  <c r="G266"/>
  <c r="H266"/>
  <c r="C267"/>
  <c r="E267"/>
  <c r="F267"/>
  <c r="G267"/>
  <c r="H267"/>
  <c r="C268"/>
  <c r="E268"/>
  <c r="F268"/>
  <c r="G268"/>
  <c r="H268"/>
  <c r="C269"/>
  <c r="E269"/>
  <c r="F269"/>
  <c r="G269"/>
  <c r="H269"/>
  <c r="C270"/>
  <c r="E270"/>
  <c r="F270"/>
  <c r="G270"/>
  <c r="H270"/>
  <c r="C271"/>
  <c r="E271"/>
  <c r="F271"/>
  <c r="G271"/>
  <c r="H271"/>
  <c r="C272"/>
  <c r="E272"/>
  <c r="F272"/>
  <c r="G272"/>
  <c r="H272"/>
  <c r="C273"/>
  <c r="E273"/>
  <c r="F273"/>
  <c r="G273"/>
  <c r="H273"/>
  <c r="C274"/>
  <c r="E274"/>
  <c r="F274"/>
  <c r="G274"/>
  <c r="H274"/>
  <c r="C275"/>
  <c r="E275"/>
  <c r="F275"/>
  <c r="G275"/>
  <c r="H275"/>
  <c r="C276"/>
  <c r="E276"/>
  <c r="F276"/>
  <c r="G276"/>
  <c r="H276"/>
  <c r="C277"/>
  <c r="E277"/>
  <c r="F277"/>
  <c r="G277"/>
  <c r="H277"/>
  <c r="C278"/>
  <c r="E278"/>
  <c r="F278"/>
  <c r="G278"/>
  <c r="H278"/>
  <c r="C279"/>
  <c r="E279"/>
  <c r="F279"/>
  <c r="G279"/>
  <c r="H279"/>
  <c r="C280"/>
  <c r="E280"/>
  <c r="F280"/>
  <c r="G280"/>
  <c r="H280"/>
  <c r="C281"/>
  <c r="E281"/>
  <c r="F281"/>
  <c r="G281"/>
  <c r="H281"/>
  <c r="B281"/>
  <c r="B280"/>
  <c r="B279"/>
  <c r="B278"/>
  <c r="B277"/>
  <c r="B276"/>
  <c r="B275"/>
  <c r="B274"/>
  <c r="B273"/>
  <c r="B272"/>
  <c r="B271"/>
  <c r="B270"/>
  <c r="B269"/>
  <c r="B268"/>
  <c r="B264"/>
  <c r="B263"/>
  <c r="B265"/>
  <c r="B266"/>
  <c r="B267"/>
  <c r="D18"/>
  <c r="D6"/>
  <c r="D19"/>
  <c r="D7"/>
  <c r="D6" i="3" s="1"/>
  <c r="D20" i="1"/>
  <c r="D8"/>
  <c r="D21"/>
  <c r="D20" i="3" s="1"/>
  <c r="D9" i="1"/>
  <c r="D8" i="3" s="1"/>
  <c r="D22" i="1"/>
  <c r="D10"/>
  <c r="D23"/>
  <c r="D22" i="3" s="1"/>
  <c r="D11" i="1"/>
  <c r="D10" i="3" s="1"/>
  <c r="D24" i="1"/>
  <c r="D12"/>
  <c r="D11" i="3" s="1"/>
  <c r="D25" i="1"/>
  <c r="D13"/>
  <c r="D13" i="2" s="1"/>
  <c r="D26" i="1"/>
  <c r="D25" i="3" s="1"/>
  <c r="D14" i="1"/>
  <c r="D27"/>
  <c r="D26" i="3" s="1"/>
  <c r="D15" i="1"/>
  <c r="D14" i="3" s="1"/>
  <c r="D28" i="1"/>
  <c r="D27" i="3" s="1"/>
  <c r="D16" i="1"/>
  <c r="D29"/>
  <c r="D28" i="3" s="1"/>
  <c r="D17" i="1"/>
  <c r="D16" i="3" s="1"/>
  <c r="D30" i="1"/>
  <c r="D31"/>
  <c r="D32"/>
  <c r="D20" i="2" s="1"/>
  <c r="D33" i="1"/>
  <c r="D34"/>
  <c r="D22" i="2" s="1"/>
  <c r="D35" i="1"/>
  <c r="D34" i="3" s="1"/>
  <c r="D36" i="1"/>
  <c r="D37"/>
  <c r="D38"/>
  <c r="D39"/>
  <c r="D40"/>
  <c r="D41"/>
  <c r="D40" i="3" s="1"/>
  <c r="D42" i="1"/>
  <c r="D43"/>
  <c r="D44"/>
  <c r="D45"/>
  <c r="D33" i="2" s="1"/>
  <c r="D46" i="1"/>
  <c r="D47"/>
  <c r="D48"/>
  <c r="D49"/>
  <c r="D50"/>
  <c r="D51"/>
  <c r="D52"/>
  <c r="D53"/>
  <c r="D54"/>
  <c r="D55"/>
  <c r="D54" i="3" s="1"/>
  <c r="D56" i="1"/>
  <c r="D57"/>
  <c r="D58"/>
  <c r="D59"/>
  <c r="D60"/>
  <c r="D48" i="2" s="1"/>
  <c r="D61" i="1"/>
  <c r="D62"/>
  <c r="D50" i="2" s="1"/>
  <c r="D63" i="1"/>
  <c r="D64"/>
  <c r="D52" i="2" s="1"/>
  <c r="D65" i="1"/>
  <c r="D66"/>
  <c r="D67"/>
  <c r="D68"/>
  <c r="D69"/>
  <c r="D57" i="2" s="1"/>
  <c r="D70" i="1"/>
  <c r="D71"/>
  <c r="D72"/>
  <c r="D73"/>
  <c r="D73" i="3" s="1"/>
  <c r="D74" i="1"/>
  <c r="D75"/>
  <c r="D76"/>
  <c r="D77"/>
  <c r="D65" i="2" s="1"/>
  <c r="D78" i="1"/>
  <c r="D79"/>
  <c r="D80"/>
  <c r="D68" i="2" s="1"/>
  <c r="D81" i="1"/>
  <c r="D69" i="2" s="1"/>
  <c r="D82" i="1"/>
  <c r="D83"/>
  <c r="D83" i="3" s="1"/>
  <c r="D84" i="1"/>
  <c r="D85"/>
  <c r="D86"/>
  <c r="D87"/>
  <c r="D75" i="2" s="1"/>
  <c r="D88" i="1"/>
  <c r="D89"/>
  <c r="D77" i="2" s="1"/>
  <c r="D90" i="1"/>
  <c r="D91"/>
  <c r="D92"/>
  <c r="D93"/>
  <c r="D81" i="2" s="1"/>
  <c r="D94" i="1"/>
  <c r="D95"/>
  <c r="D96"/>
  <c r="D97"/>
  <c r="D85" i="2" s="1"/>
  <c r="D98" i="1"/>
  <c r="D86" i="2" s="1"/>
  <c r="D99" i="1"/>
  <c r="D98" i="3" s="1"/>
  <c r="D100" i="1"/>
  <c r="D88" i="2" s="1"/>
  <c r="D101" i="1"/>
  <c r="D102"/>
  <c r="D103"/>
  <c r="D104"/>
  <c r="D105"/>
  <c r="D93" i="2" s="1"/>
  <c r="D106" i="1"/>
  <c r="D107"/>
  <c r="D107" i="3" s="1"/>
  <c r="D108" i="1"/>
  <c r="D109"/>
  <c r="D108" i="3" s="1"/>
  <c r="D110" i="1"/>
  <c r="D111"/>
  <c r="D99" i="2" s="1"/>
  <c r="D112" i="1"/>
  <c r="D100" i="2" s="1"/>
  <c r="D113" i="1"/>
  <c r="D101" i="2" s="1"/>
  <c r="D114" i="1"/>
  <c r="D102" i="2" s="1"/>
  <c r="D115" i="1"/>
  <c r="D116"/>
  <c r="D104" i="2" s="1"/>
  <c r="D117" i="1"/>
  <c r="D105" i="2" s="1"/>
  <c r="D118" i="1"/>
  <c r="D106" i="2" s="1"/>
  <c r="D119" i="1"/>
  <c r="D120"/>
  <c r="D121"/>
  <c r="D122"/>
  <c r="D123"/>
  <c r="D111" i="2" s="1"/>
  <c r="D124" i="1"/>
  <c r="D125"/>
  <c r="D126"/>
  <c r="D127"/>
  <c r="D128"/>
  <c r="D129"/>
  <c r="D117" i="2" s="1"/>
  <c r="D130" i="1"/>
  <c r="D131"/>
  <c r="D119" i="2" s="1"/>
  <c r="D132" i="1"/>
  <c r="D133"/>
  <c r="D134"/>
  <c r="D135"/>
  <c r="D123" i="2" s="1"/>
  <c r="D136" i="1"/>
  <c r="D137"/>
  <c r="D138"/>
  <c r="D139"/>
  <c r="D127" i="2" s="1"/>
  <c r="D140" i="1"/>
  <c r="D141"/>
  <c r="D142"/>
  <c r="D143"/>
  <c r="D142" i="3" s="1"/>
  <c r="D144" i="1"/>
  <c r="D145"/>
  <c r="D146"/>
  <c r="D147"/>
  <c r="D148"/>
  <c r="D136" i="2" s="1"/>
  <c r="D149" i="1"/>
  <c r="D150"/>
  <c r="D151"/>
  <c r="D152"/>
  <c r="D153"/>
  <c r="D154"/>
  <c r="D155"/>
  <c r="D143" i="2" s="1"/>
  <c r="D156" i="1"/>
  <c r="D157"/>
  <c r="D145" i="2" s="1"/>
  <c r="D158" i="1"/>
  <c r="D159"/>
  <c r="D159" i="3" s="1"/>
  <c r="D160" i="1"/>
  <c r="D161"/>
  <c r="D149" i="2" s="1"/>
  <c r="D162" i="1"/>
  <c r="D163"/>
  <c r="D151" i="2" s="1"/>
  <c r="D164" i="1"/>
  <c r="D165"/>
  <c r="D153" i="2" s="1"/>
  <c r="D166" i="1"/>
  <c r="D154" i="2" s="1"/>
  <c r="D167" i="1"/>
  <c r="D155" i="2" s="1"/>
  <c r="D168" i="1"/>
  <c r="D156" i="2" s="1"/>
  <c r="D169" i="1"/>
  <c r="D170"/>
  <c r="D158" i="2" s="1"/>
  <c r="D171" i="1"/>
  <c r="D159" i="2" s="1"/>
  <c r="D172" i="1"/>
  <c r="D173"/>
  <c r="D161" i="2" s="1"/>
  <c r="D174" i="1"/>
  <c r="D175"/>
  <c r="D163" i="2" s="1"/>
  <c r="D176" i="1"/>
  <c r="D177"/>
  <c r="D178"/>
  <c r="D179"/>
  <c r="D167" i="2" s="1"/>
  <c r="D180" i="1"/>
  <c r="D181"/>
  <c r="D169" i="2" s="1"/>
  <c r="D182" i="1"/>
  <c r="D183"/>
  <c r="D184"/>
  <c r="D172" i="2" s="1"/>
  <c r="D185" i="1"/>
  <c r="D186"/>
  <c r="D187"/>
  <c r="D175" i="2" s="1"/>
  <c r="D188" i="1"/>
  <c r="D189"/>
  <c r="D177" i="2" s="1"/>
  <c r="D190" i="1"/>
  <c r="D191"/>
  <c r="D179" i="2" s="1"/>
  <c r="D192" i="1"/>
  <c r="D193"/>
  <c r="D194"/>
  <c r="D195"/>
  <c r="D196"/>
  <c r="D197"/>
  <c r="D185" i="2" s="1"/>
  <c r="D198" i="1"/>
  <c r="D199"/>
  <c r="D200"/>
  <c r="D188" i="2" s="1"/>
  <c r="D201" i="1"/>
  <c r="D189" i="2" s="1"/>
  <c r="D202" i="1"/>
  <c r="D203"/>
  <c r="D191" i="2" s="1"/>
  <c r="D204" i="1"/>
  <c r="D205"/>
  <c r="D193" i="2" s="1"/>
  <c r="D206" i="1"/>
  <c r="D207"/>
  <c r="D208"/>
  <c r="D209"/>
  <c r="D197" i="2" s="1"/>
  <c r="D210" i="1"/>
  <c r="D211"/>
  <c r="D212"/>
  <c r="D213"/>
  <c r="D214"/>
  <c r="D215"/>
  <c r="D203" i="2" s="1"/>
  <c r="D216" i="1"/>
  <c r="D217"/>
  <c r="D218"/>
  <c r="D219"/>
  <c r="D220"/>
  <c r="D221"/>
  <c r="D209" i="2" s="1"/>
  <c r="D222" i="1"/>
  <c r="D223"/>
  <c r="D211" i="2" s="1"/>
  <c r="D224" i="1"/>
  <c r="D225"/>
  <c r="D213" i="2" s="1"/>
  <c r="D226" i="1"/>
  <c r="D227"/>
  <c r="D215" i="2" s="1"/>
  <c r="D228" i="1"/>
  <c r="D229"/>
  <c r="D217" i="2" s="1"/>
  <c r="D230" i="1"/>
  <c r="D231"/>
  <c r="D231" i="2" s="1"/>
  <c r="D232" i="1"/>
  <c r="D232" i="2" s="1"/>
  <c r="D233" i="1"/>
  <c r="D282" s="1"/>
  <c r="D5"/>
  <c r="C4" i="2"/>
  <c r="D4"/>
  <c r="E4"/>
  <c r="F4"/>
  <c r="G4"/>
  <c r="H4"/>
  <c r="B4"/>
  <c r="B185" i="12"/>
  <c r="B187"/>
  <c r="C185"/>
  <c r="C187"/>
  <c r="B191"/>
  <c r="B181"/>
  <c r="B183"/>
  <c r="C188"/>
  <c r="B189"/>
  <c r="K133" i="11"/>
  <c r="I133"/>
  <c r="G133"/>
  <c r="C133"/>
  <c r="B132"/>
  <c r="H134"/>
  <c r="D134"/>
  <c r="B131"/>
  <c r="I134"/>
  <c r="G134"/>
  <c r="E134"/>
  <c r="C245" i="6"/>
  <c r="E245"/>
  <c r="G245"/>
  <c r="I245"/>
  <c r="C246"/>
  <c r="E246"/>
  <c r="G246"/>
  <c r="I246"/>
  <c r="C247"/>
  <c r="E247"/>
  <c r="G247"/>
  <c r="I247"/>
  <c r="C248"/>
  <c r="E248"/>
  <c r="G248"/>
  <c r="I248"/>
  <c r="C249"/>
  <c r="E249"/>
  <c r="G249"/>
  <c r="I249"/>
  <c r="C250"/>
  <c r="E250"/>
  <c r="G250"/>
  <c r="I250"/>
  <c r="C251"/>
  <c r="E251"/>
  <c r="G251"/>
  <c r="I251"/>
  <c r="C252"/>
  <c r="E252"/>
  <c r="G252"/>
  <c r="I252"/>
  <c r="C253"/>
  <c r="E253"/>
  <c r="G253"/>
  <c r="I253"/>
  <c r="C254"/>
  <c r="E254"/>
  <c r="G254"/>
  <c r="I254"/>
  <c r="C255"/>
  <c r="E255"/>
  <c r="G255"/>
  <c r="I255"/>
  <c r="C256"/>
  <c r="E256"/>
  <c r="G256"/>
  <c r="I256"/>
  <c r="C257"/>
  <c r="E257"/>
  <c r="G257"/>
  <c r="I257"/>
  <c r="C258"/>
  <c r="E258"/>
  <c r="G258"/>
  <c r="I258"/>
  <c r="B245"/>
  <c r="F245"/>
  <c r="B246"/>
  <c r="F246"/>
  <c r="B247"/>
  <c r="F247"/>
  <c r="B248"/>
  <c r="F248"/>
  <c r="B249"/>
  <c r="F249"/>
  <c r="B250"/>
  <c r="F250"/>
  <c r="B251"/>
  <c r="F251"/>
  <c r="B252"/>
  <c r="F252"/>
  <c r="B253"/>
  <c r="F253"/>
  <c r="B254"/>
  <c r="F254"/>
  <c r="B255"/>
  <c r="F255"/>
  <c r="B256"/>
  <c r="F256"/>
  <c r="B257"/>
  <c r="F257"/>
  <c r="B258"/>
  <c r="F258"/>
  <c r="K260" i="5"/>
  <c r="C267" i="9"/>
  <c r="B302"/>
  <c r="B298"/>
  <c r="B290"/>
  <c r="C277"/>
  <c r="C269"/>
  <c r="C265"/>
  <c r="C276"/>
  <c r="C273"/>
  <c r="C268"/>
  <c r="C261"/>
  <c r="B303"/>
  <c r="B299"/>
  <c r="C271"/>
  <c r="N364"/>
  <c r="D303"/>
  <c r="M294"/>
  <c r="C278"/>
  <c r="C187" i="13"/>
  <c r="C191"/>
  <c r="B271" i="3"/>
  <c r="H270"/>
  <c r="E112" i="4"/>
  <c r="B252" i="5"/>
  <c r="J261"/>
  <c r="F261"/>
  <c r="B259" i="6"/>
  <c r="C259"/>
  <c r="D259"/>
  <c r="E259"/>
  <c r="F259"/>
  <c r="G259"/>
  <c r="H259"/>
  <c r="I259"/>
  <c r="P302" i="9"/>
  <c r="L302"/>
  <c r="H302"/>
  <c r="P294"/>
  <c r="L294"/>
  <c r="H294"/>
  <c r="E123" i="4"/>
  <c r="C181" i="12"/>
  <c r="B182"/>
  <c r="E113" i="4"/>
  <c r="B192" i="14"/>
  <c r="E114" i="4"/>
  <c r="B184" i="14"/>
  <c r="C186"/>
  <c r="B187"/>
  <c r="E193"/>
  <c r="B272" i="3"/>
  <c r="G278"/>
  <c r="E264" i="2"/>
  <c r="H255"/>
  <c r="C253"/>
  <c r="E274" i="3"/>
  <c r="E260" i="2"/>
  <c r="E259"/>
  <c r="G264"/>
  <c r="B275" i="3"/>
  <c r="E252" i="2"/>
  <c r="F257"/>
  <c r="C262"/>
  <c r="H265"/>
  <c r="F274" i="3"/>
  <c r="G275"/>
  <c r="H276"/>
  <c r="F279"/>
  <c r="F280"/>
  <c r="E251" i="2"/>
  <c r="C258"/>
  <c r="C261"/>
  <c r="F262"/>
  <c r="G263"/>
  <c r="C267"/>
  <c r="E273" i="3"/>
  <c r="B274"/>
  <c r="C277"/>
  <c r="H277"/>
  <c r="G279"/>
  <c r="E280"/>
  <c r="D24"/>
  <c r="C187" i="14"/>
  <c r="B190"/>
  <c r="B188"/>
  <c r="C188"/>
  <c r="C380" i="18"/>
  <c r="D191" i="3"/>
  <c r="D55"/>
  <c r="B193" i="14"/>
  <c r="C190" i="12"/>
  <c r="C182"/>
  <c r="O293" i="9"/>
  <c r="K293"/>
  <c r="G293"/>
  <c r="P292"/>
  <c r="L292"/>
  <c r="H292"/>
  <c r="D292"/>
  <c r="O291"/>
  <c r="M291"/>
  <c r="K291"/>
  <c r="I291"/>
  <c r="G291"/>
  <c r="E291"/>
  <c r="N290"/>
  <c r="J290"/>
  <c r="F290"/>
  <c r="D290"/>
  <c r="O289"/>
  <c r="M289"/>
  <c r="K289"/>
  <c r="I289"/>
  <c r="G289"/>
  <c r="P288"/>
  <c r="L288"/>
  <c r="H288"/>
  <c r="D288"/>
  <c r="O287"/>
  <c r="M287"/>
  <c r="K287"/>
  <c r="I287"/>
  <c r="G287"/>
  <c r="E287"/>
  <c r="N286"/>
  <c r="J286"/>
  <c r="B285"/>
  <c r="J287"/>
  <c r="F287"/>
  <c r="D302"/>
  <c r="I301"/>
  <c r="N300"/>
  <c r="H300"/>
  <c r="D300"/>
  <c r="M299"/>
  <c r="I299"/>
  <c r="P298"/>
  <c r="H298"/>
  <c r="M297"/>
  <c r="I297"/>
  <c r="E297"/>
  <c r="N296"/>
  <c r="F296"/>
  <c r="E294"/>
  <c r="N293"/>
  <c r="J293"/>
  <c r="F293"/>
  <c r="D293"/>
  <c r="O292"/>
  <c r="M292"/>
  <c r="K292"/>
  <c r="I292"/>
  <c r="G292"/>
  <c r="P291"/>
  <c r="L291"/>
  <c r="H291"/>
  <c r="D291"/>
  <c r="O290"/>
  <c r="M290"/>
  <c r="K290"/>
  <c r="I290"/>
  <c r="G290"/>
  <c r="E290"/>
  <c r="N289"/>
  <c r="J289"/>
  <c r="F289"/>
  <c r="D289"/>
  <c r="O288"/>
  <c r="M288"/>
  <c r="K288"/>
  <c r="I288"/>
  <c r="G288"/>
  <c r="P287"/>
  <c r="L287"/>
  <c r="G302"/>
  <c r="G294"/>
  <c r="D260" i="6"/>
  <c r="H260"/>
  <c r="C250" i="2"/>
  <c r="F250"/>
  <c r="G251"/>
  <c r="F252"/>
  <c r="F253"/>
  <c r="E254"/>
  <c r="G254"/>
  <c r="B256"/>
  <c r="G257"/>
  <c r="G260"/>
  <c r="F8" i="15"/>
  <c r="F27" s="1"/>
  <c r="B183" i="14"/>
  <c r="B189"/>
  <c r="E192"/>
  <c r="E188"/>
  <c r="C191"/>
  <c r="C184"/>
  <c r="B254" i="5"/>
  <c r="H133" i="11"/>
  <c r="D133"/>
  <c r="I132"/>
  <c r="E132"/>
  <c r="J131"/>
  <c r="F131"/>
  <c r="K130"/>
  <c r="G130"/>
  <c r="C130"/>
  <c r="H129"/>
  <c r="D129"/>
  <c r="I128"/>
  <c r="E128"/>
  <c r="B291" i="9"/>
  <c r="D183" i="12"/>
  <c r="D218" i="2"/>
  <c r="D214"/>
  <c r="D212"/>
  <c r="D196"/>
  <c r="D194"/>
  <c r="D188" i="3"/>
  <c r="D128" i="2"/>
  <c r="D126"/>
  <c r="D105" i="3"/>
  <c r="D204" i="2"/>
  <c r="D198"/>
  <c r="D190"/>
  <c r="D184"/>
  <c r="D182"/>
  <c r="D168"/>
  <c r="D166"/>
  <c r="D152"/>
  <c r="D150"/>
  <c r="D148"/>
  <c r="D134"/>
  <c r="D132"/>
  <c r="D130"/>
  <c r="D200"/>
  <c r="D174"/>
  <c r="D160"/>
  <c r="D142"/>
  <c r="D138"/>
  <c r="D120"/>
  <c r="D116"/>
  <c r="D112"/>
  <c r="D80"/>
  <c r="D78"/>
  <c r="D90" i="3"/>
  <c r="D51"/>
  <c r="D35"/>
  <c r="D23"/>
  <c r="D21"/>
  <c r="D222" i="2"/>
  <c r="D98"/>
  <c r="D96"/>
  <c r="D84"/>
  <c r="D71"/>
  <c r="D62"/>
  <c r="D47"/>
  <c r="D36"/>
  <c r="D23"/>
  <c r="D18"/>
  <c r="D17"/>
  <c r="D15"/>
  <c r="D128" i="3"/>
  <c r="D45"/>
  <c r="D104"/>
  <c r="D267" i="1"/>
  <c r="D270"/>
  <c r="D75" i="3"/>
  <c r="D134"/>
  <c r="D274" i="1"/>
  <c r="D110" i="3"/>
  <c r="D155"/>
  <c r="H260" i="5"/>
  <c r="D196" i="3"/>
  <c r="D144"/>
  <c r="D114" i="2"/>
  <c r="D110"/>
  <c r="D80" i="3"/>
  <c r="D61" i="2"/>
  <c r="D54"/>
  <c r="F301" i="9"/>
  <c r="D97" i="3"/>
  <c r="D192" i="2"/>
  <c r="D172" i="3"/>
  <c r="D131" i="2"/>
  <c r="D124"/>
  <c r="D122"/>
  <c r="D118"/>
  <c r="D124" i="3"/>
  <c r="D66" i="2"/>
  <c r="D64"/>
  <c r="D29"/>
  <c r="D27"/>
  <c r="D25"/>
  <c r="D19"/>
  <c r="D169" i="3"/>
  <c r="D227"/>
  <c r="D214"/>
  <c r="D202" i="2"/>
  <c r="D195" i="3"/>
  <c r="D176" i="2"/>
  <c r="D170"/>
  <c r="D146"/>
  <c r="D125"/>
  <c r="D108"/>
  <c r="D83"/>
  <c r="D60"/>
  <c r="D58"/>
  <c r="D61" i="3"/>
  <c r="D39" i="2"/>
  <c r="D30"/>
  <c r="D26"/>
  <c r="D8"/>
  <c r="D187" i="3"/>
  <c r="D197"/>
  <c r="D183"/>
  <c r="D49"/>
  <c r="D181"/>
  <c r="D7"/>
  <c r="D19"/>
  <c r="B191" i="14"/>
  <c r="D190" i="12"/>
  <c r="D191"/>
  <c r="D189"/>
  <c r="D186"/>
  <c r="C189"/>
  <c r="C188" i="13"/>
  <c r="C184"/>
  <c r="B182"/>
  <c r="B187"/>
  <c r="B188"/>
  <c r="B184"/>
  <c r="D94" i="2"/>
  <c r="D92"/>
  <c r="D90"/>
  <c r="D229"/>
  <c r="D171"/>
  <c r="D162"/>
  <c r="D95"/>
  <c r="D76"/>
  <c r="D74"/>
  <c r="D72"/>
  <c r="D70"/>
  <c r="D56" i="3"/>
  <c r="D11" i="2"/>
  <c r="D9"/>
  <c r="D230"/>
  <c r="D186"/>
  <c r="D181"/>
  <c r="D170" i="3"/>
  <c r="D135" i="2"/>
  <c r="D97"/>
  <c r="D82"/>
  <c r="D56"/>
  <c r="D46"/>
  <c r="D17" i="3"/>
  <c r="D178" i="2"/>
  <c r="D140"/>
  <c r="B253" i="5"/>
  <c r="B289" i="9"/>
  <c r="J301"/>
  <c r="H301"/>
  <c r="P285"/>
  <c r="D184" i="12"/>
  <c r="D183" i="2"/>
  <c r="D164"/>
  <c r="D173" i="3"/>
  <c r="D42" i="2"/>
  <c r="D34"/>
  <c r="D9" i="3"/>
  <c r="C193" i="14"/>
  <c r="B83" i="20"/>
  <c r="D132" i="11"/>
  <c r="F133" i="19"/>
  <c r="E134"/>
  <c r="H134"/>
  <c r="G133"/>
  <c r="C133"/>
  <c r="H133"/>
  <c r="K132"/>
  <c r="B131"/>
  <c r="C131"/>
  <c r="D130"/>
  <c r="E130"/>
  <c r="B129"/>
  <c r="G129"/>
  <c r="H129"/>
  <c r="D128"/>
  <c r="K128"/>
  <c r="F23" i="4"/>
  <c r="D243" i="3"/>
  <c r="D241"/>
  <c r="O8" i="15"/>
  <c r="O27" s="1"/>
  <c r="I92" i="20"/>
  <c r="I90"/>
  <c r="I88"/>
  <c r="I86"/>
  <c r="K94"/>
  <c r="K90"/>
  <c r="C194" i="14"/>
  <c r="H367" i="18"/>
  <c r="P304" i="9"/>
  <c r="N304"/>
  <c r="L304"/>
  <c r="J304"/>
  <c r="H304"/>
  <c r="F304"/>
  <c r="M304"/>
  <c r="I304"/>
  <c r="E304"/>
  <c r="J139" i="4"/>
  <c r="F139"/>
  <c r="D140"/>
  <c r="B139"/>
  <c r="H139"/>
  <c r="D139"/>
  <c r="H141"/>
  <c r="D141"/>
  <c r="F140"/>
  <c r="F115"/>
  <c r="K139"/>
  <c r="I139"/>
  <c r="G139"/>
  <c r="E139"/>
  <c r="K141"/>
  <c r="I141"/>
  <c r="G141"/>
  <c r="E141"/>
  <c r="K140"/>
  <c r="G140"/>
  <c r="B184" i="12"/>
  <c r="B186"/>
  <c r="B188"/>
  <c r="B190"/>
  <c r="C193" i="13"/>
  <c r="E91" i="20"/>
  <c r="E86"/>
  <c r="J85"/>
  <c r="E84"/>
  <c r="D83"/>
  <c r="B85"/>
  <c r="B87"/>
  <c r="B89"/>
  <c r="B91"/>
  <c r="K93"/>
  <c r="J87"/>
  <c r="D94"/>
  <c r="D92"/>
  <c r="I94"/>
  <c r="R40" i="15"/>
  <c r="D75"/>
  <c r="D69"/>
  <c r="H69"/>
  <c r="E69"/>
  <c r="G69"/>
  <c r="S69"/>
  <c r="C261" i="3"/>
  <c r="H261"/>
  <c r="E262"/>
  <c r="B263"/>
  <c r="E265"/>
  <c r="G262"/>
  <c r="E264"/>
  <c r="D133" i="19"/>
  <c r="L122"/>
  <c r="L120"/>
  <c r="L118"/>
  <c r="C134"/>
  <c r="G134"/>
  <c r="I134"/>
  <c r="F134"/>
  <c r="E191" i="14"/>
  <c r="D192" i="12"/>
  <c r="B259" i="5"/>
  <c r="L260"/>
  <c r="D260"/>
  <c r="I260"/>
  <c r="J260"/>
  <c r="G260"/>
  <c r="C279" i="3" l="1"/>
  <c r="H279"/>
  <c r="I386" i="18"/>
  <c r="I380"/>
  <c r="D187" i="2"/>
  <c r="D199" i="3"/>
  <c r="D165" i="2"/>
  <c r="D263" s="1"/>
  <c r="D177" i="3"/>
  <c r="D141" i="2"/>
  <c r="D152" i="3"/>
  <c r="D133" i="2"/>
  <c r="D145" i="3"/>
  <c r="D273" i="1"/>
  <c r="D113" i="2"/>
  <c r="D109"/>
  <c r="D121" i="3"/>
  <c r="D103" i="2"/>
  <c r="D114" i="3"/>
  <c r="D91"/>
  <c r="D79" i="2"/>
  <c r="D73"/>
  <c r="D84" i="3"/>
  <c r="D31" i="2"/>
  <c r="D252" s="1"/>
  <c r="D43" i="3"/>
  <c r="D31"/>
  <c r="D265" i="1"/>
  <c r="D15" i="3"/>
  <c r="D16" i="2"/>
  <c r="D13" i="3"/>
  <c r="D14" i="2"/>
  <c r="D286" i="9"/>
  <c r="D287"/>
  <c r="N388"/>
  <c r="J294"/>
  <c r="N303"/>
  <c r="N302"/>
  <c r="B133" i="11"/>
  <c r="B134"/>
  <c r="G131"/>
  <c r="G132"/>
  <c r="I129"/>
  <c r="I130"/>
  <c r="F30" i="4"/>
  <c r="F17"/>
  <c r="B42"/>
  <c r="C17"/>
  <c r="B268" i="3"/>
  <c r="F269"/>
  <c r="E270"/>
  <c r="C271"/>
  <c r="E271"/>
  <c r="G272"/>
  <c r="G273"/>
  <c r="G274"/>
  <c r="H274"/>
  <c r="E275"/>
  <c r="B276"/>
  <c r="G276"/>
  <c r="F277"/>
  <c r="C278"/>
  <c r="E278"/>
  <c r="B279"/>
  <c r="J133" i="11"/>
  <c r="E131"/>
  <c r="G129"/>
  <c r="C183" i="12"/>
  <c r="C184"/>
  <c r="C186"/>
  <c r="D367" i="18"/>
  <c r="E124" i="4"/>
  <c r="E110"/>
  <c r="F97"/>
  <c r="C135" s="1"/>
  <c r="B294" i="9"/>
  <c r="B295"/>
  <c r="M302"/>
  <c r="M301"/>
  <c r="E302"/>
  <c r="E301"/>
  <c r="I293"/>
  <c r="I294"/>
  <c r="H130" i="11"/>
  <c r="H131"/>
  <c r="J128"/>
  <c r="J129"/>
  <c r="F386" i="18"/>
  <c r="F380"/>
  <c r="B130" i="11"/>
  <c r="B129"/>
  <c r="E90" i="20"/>
  <c r="E89"/>
  <c r="H97"/>
  <c r="H83"/>
  <c r="B193" i="13"/>
  <c r="B192"/>
  <c r="J135" i="11"/>
  <c r="J134"/>
  <c r="F135"/>
  <c r="F134"/>
  <c r="C135"/>
  <c r="C134"/>
  <c r="C291" i="9"/>
  <c r="F260" i="5"/>
  <c r="D245" i="6"/>
  <c r="H245"/>
  <c r="D246"/>
  <c r="H246"/>
  <c r="D247"/>
  <c r="H247"/>
  <c r="D248"/>
  <c r="H248"/>
  <c r="D249"/>
  <c r="H249"/>
  <c r="D250"/>
  <c r="H250"/>
  <c r="D251"/>
  <c r="H251"/>
  <c r="D252"/>
  <c r="H252"/>
  <c r="D253"/>
  <c r="H253"/>
  <c r="D254"/>
  <c r="H254"/>
  <c r="D255"/>
  <c r="H255"/>
  <c r="D256"/>
  <c r="H256"/>
  <c r="D257"/>
  <c r="H257"/>
  <c r="D258"/>
  <c r="H258"/>
  <c r="L261" i="5"/>
  <c r="H261"/>
  <c r="D261"/>
  <c r="F260" i="6"/>
  <c r="C279" i="9"/>
  <c r="C275"/>
  <c r="C274"/>
  <c r="C272"/>
  <c r="C270"/>
  <c r="C266"/>
  <c r="C290" s="1"/>
  <c r="C264"/>
  <c r="C263"/>
  <c r="C262"/>
  <c r="F264" i="2"/>
  <c r="C264"/>
  <c r="E263"/>
  <c r="G262"/>
  <c r="F261"/>
  <c r="H260"/>
  <c r="G259"/>
  <c r="C259"/>
  <c r="H258"/>
  <c r="E258"/>
  <c r="F256"/>
  <c r="G255"/>
  <c r="E255"/>
  <c r="C255"/>
  <c r="F254"/>
  <c r="C254"/>
  <c r="E253"/>
  <c r="H251"/>
  <c r="C251"/>
  <c r="G250"/>
  <c r="E250"/>
  <c r="H250"/>
  <c r="G280" i="3"/>
  <c r="H280"/>
  <c r="C280"/>
  <c r="L124" i="19"/>
  <c r="K131" i="11"/>
  <c r="C131"/>
  <c r="D130"/>
  <c r="E129"/>
  <c r="K123"/>
  <c r="D182" i="12"/>
  <c r="T60" i="15"/>
  <c r="N6" i="16"/>
  <c r="N10"/>
  <c r="B260" i="2"/>
  <c r="C130" i="19"/>
  <c r="G131"/>
  <c r="D180" i="14"/>
  <c r="D195" s="1"/>
  <c r="G269" i="2"/>
  <c r="E269"/>
  <c r="B269"/>
  <c r="H281" i="3"/>
  <c r="F281"/>
  <c r="C281"/>
  <c r="C281" i="9"/>
  <c r="C305" s="1"/>
  <c r="L123" i="19"/>
  <c r="L133" s="1"/>
  <c r="L121"/>
  <c r="L131" s="1"/>
  <c r="L119"/>
  <c r="L129" s="1"/>
  <c r="E128"/>
  <c r="K130"/>
  <c r="H131"/>
  <c r="D132"/>
  <c r="L130"/>
  <c r="J129"/>
  <c r="E129"/>
  <c r="K133"/>
  <c r="C129"/>
  <c r="E132"/>
  <c r="B133"/>
  <c r="G130"/>
  <c r="K129"/>
  <c r="E131"/>
  <c r="B132"/>
  <c r="C132"/>
  <c r="K135"/>
  <c r="G135"/>
  <c r="E135"/>
  <c r="K135" i="11"/>
  <c r="K134"/>
  <c r="E386" i="18"/>
  <c r="E380"/>
  <c r="G386"/>
  <c r="G380"/>
  <c r="D10" i="17"/>
  <c r="D9"/>
  <c r="L69" i="15"/>
  <c r="L75"/>
  <c r="D249" i="3"/>
  <c r="D283" i="1"/>
  <c r="D222" i="3"/>
  <c r="D219"/>
  <c r="D216"/>
  <c r="D207"/>
  <c r="D203"/>
  <c r="D275" i="1"/>
  <c r="D154" i="3"/>
  <c r="D150"/>
  <c r="D146"/>
  <c r="D140"/>
  <c r="D137"/>
  <c r="D106"/>
  <c r="D101"/>
  <c r="D78"/>
  <c r="D267" s="1"/>
  <c r="D68"/>
  <c r="D62"/>
  <c r="D59"/>
  <c r="D52"/>
  <c r="D50"/>
  <c r="D32"/>
  <c r="D30"/>
  <c r="N301" i="9"/>
  <c r="L301"/>
  <c r="O300"/>
  <c r="K300"/>
  <c r="I300"/>
  <c r="P299"/>
  <c r="N299"/>
  <c r="L299"/>
  <c r="J299"/>
  <c r="H299"/>
  <c r="M298"/>
  <c r="K298"/>
  <c r="I298"/>
  <c r="G298"/>
  <c r="E298"/>
  <c r="P297"/>
  <c r="N297"/>
  <c r="J297"/>
  <c r="F297"/>
  <c r="O296"/>
  <c r="M296"/>
  <c r="P295"/>
  <c r="N295"/>
  <c r="L295"/>
  <c r="J295"/>
  <c r="H295"/>
  <c r="F295"/>
  <c r="O286"/>
  <c r="K286"/>
  <c r="I286"/>
  <c r="G286"/>
  <c r="J285"/>
  <c r="E189" i="14"/>
  <c r="E187"/>
  <c r="N5" i="16"/>
  <c r="N7"/>
  <c r="N9"/>
  <c r="D7" i="17"/>
  <c r="D14" s="1"/>
  <c r="C30" i="4"/>
  <c r="C280" i="9"/>
  <c r="F19" i="4"/>
  <c r="F18"/>
  <c r="C128" i="19"/>
  <c r="D129"/>
  <c r="H130"/>
  <c r="D131"/>
  <c r="K131"/>
  <c r="H132"/>
  <c r="L117"/>
  <c r="L128" s="1"/>
  <c r="F132"/>
  <c r="F129"/>
  <c r="C90" i="20"/>
  <c r="J83"/>
  <c r="F83"/>
  <c r="E95"/>
  <c r="C141" i="4"/>
  <c r="H269" i="2"/>
  <c r="N11" i="16"/>
  <c r="K96" i="20"/>
  <c r="F141" i="4"/>
  <c r="R60" i="15"/>
  <c r="J135" i="19"/>
  <c r="H135"/>
  <c r="D135"/>
  <c r="D226" i="15"/>
  <c r="F21"/>
  <c r="T56"/>
  <c r="T75" s="1"/>
  <c r="C17" i="17"/>
  <c r="C15"/>
  <c r="C16"/>
  <c r="C14"/>
  <c r="N69" i="15"/>
  <c r="N75"/>
  <c r="N8" i="16"/>
  <c r="B280" i="3"/>
  <c r="H128" i="19"/>
  <c r="D168" i="14"/>
  <c r="B189" i="13"/>
  <c r="H92" i="20"/>
  <c r="H86"/>
  <c r="C94"/>
  <c r="C91"/>
  <c r="C95"/>
  <c r="I91"/>
  <c r="B84"/>
  <c r="B88"/>
  <c r="J90"/>
  <c r="J88"/>
  <c r="J86"/>
  <c r="E93"/>
  <c r="G94"/>
  <c r="F94"/>
  <c r="F92"/>
  <c r="F86"/>
  <c r="G92"/>
  <c r="G90"/>
  <c r="D89"/>
  <c r="C88"/>
  <c r="D87"/>
  <c r="K144" i="4"/>
  <c r="F120"/>
  <c r="D297" i="9"/>
  <c r="N437"/>
  <c r="C302"/>
  <c r="C288"/>
  <c r="C296"/>
  <c r="C297"/>
  <c r="C293"/>
  <c r="J303"/>
  <c r="G86" i="20"/>
  <c r="C47" i="15"/>
  <c r="W40"/>
  <c r="F269" i="2"/>
  <c r="C269"/>
  <c r="G281" i="3"/>
  <c r="E281"/>
  <c r="B250" i="5"/>
  <c r="B255"/>
  <c r="B257"/>
  <c r="B248"/>
  <c r="B246"/>
  <c r="B251"/>
  <c r="B256"/>
  <c r="B258"/>
  <c r="K262"/>
  <c r="I262"/>
  <c r="G262"/>
  <c r="E262"/>
  <c r="C262"/>
  <c r="L262"/>
  <c r="J262"/>
  <c r="H262"/>
  <c r="F262"/>
  <c r="D262"/>
  <c r="N465" i="9"/>
  <c r="W63" i="15"/>
  <c r="W60"/>
  <c r="P69"/>
  <c r="R69" s="1"/>
  <c r="R56"/>
  <c r="D225" i="2"/>
  <c r="D227"/>
  <c r="D218" i="3"/>
  <c r="D220"/>
  <c r="D231"/>
  <c r="D281" i="1"/>
  <c r="D160" i="3"/>
  <c r="D166"/>
  <c r="D186"/>
  <c r="D135"/>
  <c r="D129"/>
  <c r="D81"/>
  <c r="D195" i="2"/>
  <c r="D205"/>
  <c r="D233" i="3"/>
  <c r="D219" i="2"/>
  <c r="D139"/>
  <c r="D93" i="3"/>
  <c r="D69"/>
  <c r="D113"/>
  <c r="D223" i="2"/>
  <c r="D221"/>
  <c r="D157" i="3"/>
  <c r="D164"/>
  <c r="D180"/>
  <c r="D130"/>
  <c r="D139"/>
  <c r="D198"/>
  <c r="D205"/>
  <c r="D85"/>
  <c r="D176"/>
  <c r="D92"/>
  <c r="D96"/>
  <c r="D88"/>
  <c r="D215"/>
  <c r="D210"/>
  <c r="D204"/>
  <c r="D193"/>
  <c r="D163"/>
  <c r="D143"/>
  <c r="D102"/>
  <c r="D5" i="2"/>
  <c r="D250" s="1"/>
  <c r="D230" i="3"/>
  <c r="D216" i="2"/>
  <c r="D226" i="3"/>
  <c r="D223"/>
  <c r="D210" i="2"/>
  <c r="D208"/>
  <c r="D206"/>
  <c r="D213" i="3"/>
  <c r="D211"/>
  <c r="D208"/>
  <c r="D206"/>
  <c r="D194"/>
  <c r="D192"/>
  <c r="D190"/>
  <c r="D185"/>
  <c r="D182"/>
  <c r="D277" i="1"/>
  <c r="D168" i="3"/>
  <c r="D162"/>
  <c r="D161"/>
  <c r="D274" s="1"/>
  <c r="D158"/>
  <c r="D151"/>
  <c r="D148"/>
  <c r="D147"/>
  <c r="D141"/>
  <c r="D136"/>
  <c r="D132"/>
  <c r="D126"/>
  <c r="D271" s="1"/>
  <c r="D125"/>
  <c r="D118"/>
  <c r="D109"/>
  <c r="D103"/>
  <c r="D271" i="1"/>
  <c r="D99" i="3"/>
  <c r="D94"/>
  <c r="D82"/>
  <c r="D79"/>
  <c r="D269" i="1"/>
  <c r="D74" i="3"/>
  <c r="D72"/>
  <c r="D71"/>
  <c r="D67"/>
  <c r="D64"/>
  <c r="D63"/>
  <c r="D60"/>
  <c r="D58"/>
  <c r="D45" i="2"/>
  <c r="D43"/>
  <c r="D41"/>
  <c r="D48" i="3"/>
  <c r="D35" i="2"/>
  <c r="D44" i="3"/>
  <c r="D42"/>
  <c r="D39"/>
  <c r="D38"/>
  <c r="D36"/>
  <c r="D29"/>
  <c r="D12"/>
  <c r="D12" i="2"/>
  <c r="D10"/>
  <c r="D7"/>
  <c r="D264" i="1"/>
  <c r="D38" i="2"/>
  <c r="D91"/>
  <c r="D157"/>
  <c r="D226"/>
  <c r="D6"/>
  <c r="D55"/>
  <c r="D173"/>
  <c r="D228"/>
  <c r="D224"/>
  <c r="D133" i="3"/>
  <c r="D212"/>
  <c r="D178"/>
  <c r="D18"/>
  <c r="D24" i="2"/>
  <c r="D28"/>
  <c r="D37"/>
  <c r="D89"/>
  <c r="D121"/>
  <c r="D217" i="3"/>
  <c r="D225"/>
  <c r="D229"/>
  <c r="D21" i="2"/>
  <c r="D251" s="1"/>
  <c r="D107"/>
  <c r="D129"/>
  <c r="D260" s="1"/>
  <c r="D175" i="3"/>
  <c r="D201"/>
  <c r="D201" i="2"/>
  <c r="D207"/>
  <c r="D57" i="3"/>
  <c r="D33"/>
  <c r="D66"/>
  <c r="D70"/>
  <c r="D63" i="2"/>
  <c r="D67"/>
  <c r="D255" s="1"/>
  <c r="D117" i="3"/>
  <c r="D200"/>
  <c r="D199" i="2"/>
  <c r="D278" i="1"/>
  <c r="D263"/>
  <c r="D174" i="3"/>
  <c r="D76"/>
  <c r="D280" i="1"/>
  <c r="D167" i="3"/>
  <c r="D46"/>
  <c r="D100"/>
  <c r="D266" i="1"/>
  <c r="D272"/>
  <c r="D268"/>
  <c r="D119" i="3"/>
  <c r="D184"/>
  <c r="D120"/>
  <c r="D86"/>
  <c r="D77"/>
  <c r="D279" i="1"/>
  <c r="D156" i="3"/>
  <c r="D65"/>
  <c r="D32" i="2"/>
  <c r="D40"/>
  <c r="D59"/>
  <c r="D41" i="3"/>
  <c r="D53"/>
  <c r="D87"/>
  <c r="D95"/>
  <c r="D89"/>
  <c r="D123"/>
  <c r="D127"/>
  <c r="D131"/>
  <c r="D149"/>
  <c r="D153"/>
  <c r="D276" i="1"/>
  <c r="D171" i="3"/>
  <c r="D221"/>
  <c r="D224"/>
  <c r="D228"/>
  <c r="D232"/>
  <c r="D111"/>
  <c r="D115" i="2"/>
  <c r="D137"/>
  <c r="D87"/>
  <c r="D220"/>
  <c r="D138" i="3"/>
  <c r="D116"/>
  <c r="D179"/>
  <c r="D165"/>
  <c r="D115"/>
  <c r="D37"/>
  <c r="D47"/>
  <c r="D112"/>
  <c r="D122"/>
  <c r="B261"/>
  <c r="D180" i="2"/>
  <c r="D189" i="3"/>
  <c r="D144" i="2"/>
  <c r="D44"/>
  <c r="D5" i="3"/>
  <c r="D245"/>
  <c r="D245" i="2"/>
  <c r="D270" s="1"/>
  <c r="D209" i="3"/>
  <c r="D202"/>
  <c r="D147" i="2"/>
  <c r="D53"/>
  <c r="D51"/>
  <c r="D49"/>
  <c r="D239" i="3"/>
  <c r="K88" i="20"/>
  <c r="K86"/>
  <c r="C92"/>
  <c r="K89"/>
  <c r="J93"/>
  <c r="H93"/>
  <c r="F93"/>
  <c r="D93"/>
  <c r="J91"/>
  <c r="H91"/>
  <c r="F91"/>
  <c r="I96"/>
  <c r="G96"/>
  <c r="D86"/>
  <c r="D91"/>
  <c r="D179" i="14"/>
  <c r="D194" s="1"/>
  <c r="D178"/>
  <c r="D176"/>
  <c r="D175"/>
  <c r="D174"/>
  <c r="D173"/>
  <c r="D172"/>
  <c r="D171"/>
  <c r="D170"/>
  <c r="D169"/>
  <c r="D177"/>
  <c r="D191" s="1"/>
  <c r="E190"/>
  <c r="E185"/>
  <c r="E183"/>
  <c r="B185"/>
  <c r="B186"/>
  <c r="C189"/>
  <c r="C190"/>
  <c r="C192"/>
  <c r="E186"/>
  <c r="D235" i="3"/>
  <c r="D238"/>
  <c r="D240"/>
  <c r="D242"/>
  <c r="D240" i="2"/>
  <c r="D251" i="3"/>
  <c r="D244"/>
  <c r="D246"/>
  <c r="D234"/>
  <c r="D236"/>
  <c r="D237"/>
  <c r="D233" i="2"/>
  <c r="C185" i="14"/>
  <c r="E184"/>
  <c r="P75" i="15"/>
  <c r="O75"/>
  <c r="F135" i="19"/>
  <c r="L135"/>
  <c r="F255" i="2"/>
  <c r="E111" i="4"/>
  <c r="D138"/>
  <c r="F114"/>
  <c r="G138"/>
  <c r="J138"/>
  <c r="C138"/>
  <c r="F138"/>
  <c r="K138"/>
  <c r="C32"/>
  <c r="F34"/>
  <c r="F36"/>
  <c r="F124"/>
  <c r="F99"/>
  <c r="F98"/>
  <c r="F112" s="1"/>
  <c r="F32"/>
  <c r="C303" i="9"/>
  <c r="C295"/>
  <c r="B300"/>
  <c r="B296"/>
  <c r="B292"/>
  <c r="K301"/>
  <c r="G301"/>
  <c r="P300"/>
  <c r="E299"/>
  <c r="N298"/>
  <c r="J298"/>
  <c r="F298"/>
  <c r="D294"/>
  <c r="C260" i="6"/>
  <c r="I261"/>
  <c r="E261"/>
  <c r="H261"/>
  <c r="F261"/>
  <c r="B288" i="9"/>
  <c r="C294"/>
  <c r="C299"/>
  <c r="C289"/>
  <c r="D285"/>
  <c r="K296"/>
  <c r="C300"/>
  <c r="K302"/>
  <c r="O297"/>
  <c r="L300"/>
  <c r="O301"/>
  <c r="B293"/>
  <c r="B297"/>
  <c r="B301"/>
  <c r="C285"/>
  <c r="C301"/>
  <c r="P301"/>
  <c r="F299"/>
  <c r="C286"/>
  <c r="G300"/>
  <c r="E300"/>
  <c r="D299"/>
  <c r="O298"/>
  <c r="L297"/>
  <c r="I296"/>
  <c r="G296"/>
  <c r="E296"/>
  <c r="G304"/>
  <c r="F265" i="3"/>
  <c r="E266"/>
  <c r="F267"/>
  <c r="E268"/>
  <c r="H268"/>
  <c r="H269"/>
  <c r="C270"/>
  <c r="E279"/>
  <c r="E261"/>
  <c r="B262"/>
  <c r="H262"/>
  <c r="C263"/>
  <c r="F263"/>
  <c r="G263"/>
  <c r="B266"/>
  <c r="C266"/>
  <c r="H266"/>
  <c r="H267"/>
  <c r="C268"/>
  <c r="G268"/>
  <c r="B269"/>
  <c r="C269"/>
  <c r="B270"/>
  <c r="F270"/>
  <c r="G270"/>
  <c r="F271"/>
  <c r="G271"/>
  <c r="H271"/>
  <c r="C272"/>
  <c r="E272"/>
  <c r="F272"/>
  <c r="H272"/>
  <c r="B273"/>
  <c r="C273"/>
  <c r="F273"/>
  <c r="H273"/>
  <c r="C274"/>
  <c r="C275"/>
  <c r="F275"/>
  <c r="H275"/>
  <c r="C276"/>
  <c r="E276"/>
  <c r="F276"/>
  <c r="B277"/>
  <c r="E277"/>
  <c r="G277"/>
  <c r="B278"/>
  <c r="F278"/>
  <c r="H278"/>
  <c r="B265" i="2"/>
  <c r="B263"/>
  <c r="B251"/>
  <c r="B267"/>
  <c r="C268"/>
  <c r="H267"/>
  <c r="G266"/>
  <c r="C265"/>
  <c r="H264"/>
  <c r="H263"/>
  <c r="F263"/>
  <c r="C263"/>
  <c r="E262"/>
  <c r="H262"/>
  <c r="G261"/>
  <c r="E261"/>
  <c r="H261"/>
  <c r="F260"/>
  <c r="C260"/>
  <c r="H259"/>
  <c r="F259"/>
  <c r="F258"/>
  <c r="G258"/>
  <c r="E257"/>
  <c r="H257"/>
  <c r="C257"/>
  <c r="G256"/>
  <c r="E256"/>
  <c r="H256"/>
  <c r="C256"/>
  <c r="H254"/>
  <c r="G253"/>
  <c r="H253"/>
  <c r="G252"/>
  <c r="H252"/>
  <c r="C252"/>
  <c r="F251"/>
  <c r="F21" i="4"/>
  <c r="F20"/>
  <c r="C31"/>
  <c r="D42"/>
  <c r="F42"/>
  <c r="E140"/>
  <c r="I140"/>
  <c r="F116"/>
  <c r="B140"/>
  <c r="J140"/>
  <c r="G137"/>
  <c r="K137"/>
  <c r="H138"/>
  <c r="B137"/>
  <c r="F126"/>
  <c r="H140"/>
  <c r="F137"/>
  <c r="J137"/>
  <c r="E138"/>
  <c r="I138"/>
  <c r="B138"/>
  <c r="F113"/>
  <c r="F123"/>
  <c r="F128"/>
  <c r="F24"/>
  <c r="C19"/>
  <c r="C18"/>
  <c r="D43"/>
  <c r="B43"/>
  <c r="F35"/>
  <c r="F26"/>
  <c r="F119"/>
  <c r="B144"/>
  <c r="D144"/>
  <c r="F144"/>
  <c r="H144"/>
  <c r="J144"/>
  <c r="F129"/>
  <c r="B143"/>
  <c r="C144"/>
  <c r="E144"/>
  <c r="G144"/>
  <c r="I144"/>
  <c r="D27" i="15"/>
  <c r="D21"/>
  <c r="I21"/>
  <c r="I27"/>
  <c r="B264" i="2"/>
  <c r="B257"/>
  <c r="H268"/>
  <c r="F267"/>
  <c r="C266"/>
  <c r="F265"/>
  <c r="E143" i="4"/>
  <c r="G143"/>
  <c r="I143"/>
  <c r="K143"/>
  <c r="C143"/>
  <c r="D143"/>
  <c r="F143"/>
  <c r="H143"/>
  <c r="D127"/>
  <c r="F25"/>
  <c r="F33"/>
  <c r="F22"/>
  <c r="B183" i="13"/>
  <c r="B185"/>
  <c r="B190"/>
  <c r="B191"/>
  <c r="C189"/>
  <c r="C185"/>
  <c r="C182"/>
  <c r="C192"/>
  <c r="C262" i="3"/>
  <c r="F262"/>
  <c r="B264"/>
  <c r="F264"/>
  <c r="C267"/>
  <c r="D262" i="2"/>
  <c r="D273" i="3"/>
  <c r="D266" i="2"/>
  <c r="B268"/>
  <c r="C139" i="4"/>
  <c r="E117"/>
  <c r="E127"/>
  <c r="F104"/>
  <c r="F131" s="1"/>
  <c r="B136"/>
  <c r="I136"/>
  <c r="E136"/>
  <c r="J135"/>
  <c r="H135"/>
  <c r="F135"/>
  <c r="D135"/>
  <c r="K134"/>
  <c r="I134"/>
  <c r="G134"/>
  <c r="E134"/>
  <c r="C134"/>
  <c r="F110"/>
  <c r="B134"/>
  <c r="B135"/>
  <c r="J136"/>
  <c r="F136"/>
  <c r="K135"/>
  <c r="I135"/>
  <c r="G135"/>
  <c r="E135"/>
  <c r="J134"/>
  <c r="H134"/>
  <c r="F134"/>
  <c r="B93" i="20"/>
  <c r="C93"/>
  <c r="H88"/>
  <c r="F88"/>
  <c r="D88"/>
  <c r="K87"/>
  <c r="E87"/>
  <c r="F85"/>
  <c r="D85"/>
  <c r="I84"/>
  <c r="G84"/>
  <c r="E96"/>
  <c r="C96"/>
  <c r="I89"/>
  <c r="I83"/>
  <c r="G83"/>
  <c r="K91"/>
  <c r="K84"/>
  <c r="K83"/>
  <c r="J92"/>
  <c r="H85"/>
  <c r="E94"/>
  <c r="E83"/>
  <c r="D84"/>
  <c r="C87"/>
  <c r="B86"/>
  <c r="B92"/>
  <c r="B90"/>
  <c r="J94"/>
  <c r="H87"/>
  <c r="F87"/>
  <c r="K85"/>
  <c r="B247" i="5"/>
  <c r="E260"/>
  <c r="C260"/>
  <c r="C287" i="9"/>
  <c r="C298"/>
  <c r="M300"/>
  <c r="H297"/>
  <c r="M286"/>
  <c r="H286"/>
  <c r="N411"/>
  <c r="C292"/>
  <c r="C304"/>
  <c r="K304"/>
  <c r="D304"/>
  <c r="O304"/>
  <c r="D236" i="2"/>
  <c r="D247" i="3"/>
  <c r="S27" i="15"/>
  <c r="S21"/>
  <c r="J27"/>
  <c r="J21"/>
  <c r="G27"/>
  <c r="G21"/>
  <c r="K27"/>
  <c r="K21"/>
  <c r="D235"/>
  <c r="D234"/>
  <c r="D233"/>
  <c r="D232"/>
  <c r="D231"/>
  <c r="D230"/>
  <c r="D229"/>
  <c r="D228"/>
  <c r="D227"/>
  <c r="E235"/>
  <c r="E234"/>
  <c r="E233"/>
  <c r="E232"/>
  <c r="E231"/>
  <c r="E230"/>
  <c r="E229"/>
  <c r="E228"/>
  <c r="E227"/>
  <c r="O21"/>
  <c r="R12"/>
  <c r="T21"/>
  <c r="T27"/>
  <c r="M27"/>
  <c r="M21"/>
  <c r="N21"/>
  <c r="N27"/>
  <c r="H21"/>
  <c r="R8"/>
  <c r="W9" s="1"/>
  <c r="H27"/>
  <c r="E21"/>
  <c r="E27"/>
  <c r="L21"/>
  <c r="L27"/>
  <c r="P27"/>
  <c r="P21"/>
  <c r="Q21"/>
  <c r="D276" i="3"/>
  <c r="F261"/>
  <c r="G261"/>
  <c r="E263"/>
  <c r="H263"/>
  <c r="C264"/>
  <c r="G264"/>
  <c r="H264"/>
  <c r="B265"/>
  <c r="G265"/>
  <c r="H265"/>
  <c r="F266"/>
  <c r="G266"/>
  <c r="B267"/>
  <c r="E267"/>
  <c r="G267"/>
  <c r="F268"/>
  <c r="E269"/>
  <c r="G269"/>
  <c r="B250" i="2"/>
  <c r="E268"/>
  <c r="D262" i="3"/>
  <c r="D267" i="2"/>
  <c r="E265"/>
  <c r="D264"/>
  <c r="D266" i="3"/>
  <c r="C265"/>
  <c r="F268" i="2"/>
  <c r="G267"/>
  <c r="E267"/>
  <c r="E266"/>
  <c r="F266"/>
  <c r="H266"/>
  <c r="D256"/>
  <c r="D275" i="3"/>
  <c r="D268" i="2"/>
  <c r="B266"/>
  <c r="B262"/>
  <c r="B261"/>
  <c r="B259"/>
  <c r="B258"/>
  <c r="B255"/>
  <c r="B254"/>
  <c r="B253"/>
  <c r="B252"/>
  <c r="G268"/>
  <c r="G265"/>
  <c r="D188" i="12"/>
  <c r="D187"/>
  <c r="D181"/>
  <c r="B192"/>
  <c r="C190" i="13"/>
  <c r="C186"/>
  <c r="B186"/>
  <c r="D277" i="3" l="1"/>
  <c r="D261"/>
  <c r="D272"/>
  <c r="D259" i="2"/>
  <c r="D265" i="3"/>
  <c r="D258" i="2"/>
  <c r="D265"/>
  <c r="D386" i="18"/>
  <c r="D380"/>
  <c r="H380" s="1"/>
  <c r="D279" i="3"/>
  <c r="D257" i="2"/>
  <c r="L132" i="19"/>
  <c r="D269" i="3"/>
  <c r="D263"/>
  <c r="D268"/>
  <c r="L134" i="19"/>
  <c r="D270" i="3"/>
  <c r="D264"/>
  <c r="D253" i="2"/>
  <c r="D278" i="3"/>
  <c r="D261" i="2"/>
  <c r="H136" i="4"/>
  <c r="C136"/>
  <c r="G136"/>
  <c r="K136"/>
  <c r="F125"/>
  <c r="T69" i="15"/>
  <c r="D17" i="17"/>
  <c r="D16"/>
  <c r="H386" i="18"/>
  <c r="D15" i="17"/>
  <c r="D185" i="14"/>
  <c r="D187"/>
  <c r="D189"/>
  <c r="D190"/>
  <c r="D184"/>
  <c r="D188"/>
  <c r="D192"/>
  <c r="W57" i="15"/>
  <c r="R75"/>
  <c r="W76" s="1"/>
  <c r="D254" i="2"/>
  <c r="D280" i="3"/>
  <c r="D269" i="2"/>
  <c r="D281" i="3"/>
  <c r="D186" i="14"/>
  <c r="D183"/>
  <c r="D193"/>
  <c r="D136" i="4"/>
  <c r="F111"/>
  <c r="C137"/>
  <c r="H137"/>
  <c r="I137"/>
  <c r="D137"/>
  <c r="E137"/>
  <c r="F118"/>
  <c r="B142"/>
  <c r="B148" s="1"/>
  <c r="I142"/>
  <c r="K142"/>
  <c r="K148" s="1"/>
  <c r="C142"/>
  <c r="J142"/>
  <c r="J148" s="1"/>
  <c r="F142"/>
  <c r="F148" s="1"/>
  <c r="E142"/>
  <c r="E148" s="1"/>
  <c r="G142"/>
  <c r="G148" s="1"/>
  <c r="F127"/>
  <c r="H142"/>
  <c r="H148" s="1"/>
  <c r="D142"/>
  <c r="D148" s="1"/>
  <c r="F117"/>
  <c r="R27" i="15"/>
  <c r="W26" s="1"/>
  <c r="R21"/>
  <c r="C148" i="4" l="1"/>
  <c r="I148"/>
  <c r="W77" i="15"/>
  <c r="W75"/>
  <c r="W74"/>
  <c r="W28"/>
  <c r="W29" s="1"/>
  <c r="W27"/>
</calcChain>
</file>

<file path=xl/comments1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KZN Population Estimates
www.statssa.gov.za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Civil Cases For Dept
http://www.statssa.gov.za/timeseriesdata/excel_format.asp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Consumer Price Index
http://www.statssa.gov.za/timeseriesdata/excel_format.asp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Electricity Generated and Available For Distribution
http://www.statssa.gov.za/timeseriesdata/excel_format.asp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Statistics South Africa
</t>
        </r>
        <r>
          <rPr>
            <sz val="8"/>
            <color indexed="81"/>
            <rFont val="Tahoma"/>
            <family val="2"/>
          </rPr>
          <t xml:space="preserve">Building Statistics
http://www.statssa.gov.za/timeseriesdata/excel_format.asp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Building Statistics
http://www.statssa.gov.za/timeseriesdata/excel_format.asp
</t>
        </r>
      </text>
    </comment>
  </commentList>
</comments>
</file>

<file path=xl/comments15.xml><?xml version="1.0" encoding="utf-8"?>
<comments xmlns="http://schemas.openxmlformats.org/spreadsheetml/2006/main">
  <authors>
    <author>ANubieZ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Source:
http://www.cnci.org.za/EN/Content.aspx/Home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ANubieZ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 SA National Treasury
</t>
        </r>
        <r>
          <rPr>
            <sz val="8"/>
            <color indexed="81"/>
            <rFont val="Tahoma"/>
            <family val="2"/>
          </rPr>
          <t>Statement of the National Revenue, Expenditure and Borrowing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http://www.treasury.gov.za/
</t>
        </r>
      </text>
    </comment>
    <comment ref="C91" authorId="0">
      <text>
        <r>
          <rPr>
            <b/>
            <sz val="8"/>
            <color indexed="81"/>
            <rFont val="Tahoma"/>
            <family val="2"/>
          </rPr>
          <t xml:space="preserve">Source: 
http://www.resbank.co.za/pages/default.aspx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Manufactoring Production and Sales
http://www.statssa.gov.za/timeseriesdata/excel_format.asp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</t>
        </r>
        <r>
          <rPr>
            <sz val="8"/>
            <color indexed="81"/>
            <rFont val="Tahoma"/>
            <family val="2"/>
          </rPr>
          <t xml:space="preserve">
Retail Trade Sale
http://www.statssa.gov.za/timeseriesdata/excel_format.asp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South African Reserve Bank</t>
        </r>
        <r>
          <rPr>
            <sz val="8"/>
            <color indexed="81"/>
            <rFont val="Tahoma"/>
            <family val="2"/>
          </rPr>
          <t xml:space="preserve">
Monetary Indicators
www.sarb.co.za and http://sharenet.co.za/snet/
</t>
        </r>
      </text>
    </comment>
  </commentList>
</comments>
</file>

<file path=xl/comments6.xml><?xml version="1.0" encoding="utf-8"?>
<comments xmlns="http://schemas.openxmlformats.org/spreadsheetml/2006/main">
  <authors>
    <author>ANubieZ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Source:  South African Revenue Service </t>
        </r>
        <r>
          <rPr>
            <sz val="8"/>
            <color indexed="81"/>
            <rFont val="Tahoma"/>
            <family val="2"/>
          </rPr>
          <t xml:space="preserve">
Preliminary Trade Statistics
http://www.sars.gov.za/home.asp?pid=211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Statistics South Africa.</t>
        </r>
        <r>
          <rPr>
            <sz val="8"/>
            <color indexed="81"/>
            <rFont val="Tahoma"/>
            <family val="2"/>
          </rPr>
          <t xml:space="preserve">
Labour force characteristics by province
https://www.statssa.gov.za/Publications/P0211/P02112ndQuarter2010.pdf
</t>
        </r>
      </text>
    </comment>
  </commentList>
</comments>
</file>

<file path=xl/comments8.xml><?xml version="1.0" encoding="utf-8"?>
<comments xmlns="http://schemas.openxmlformats.org/spreadsheetml/2006/main">
  <authors>
    <author>ANubieZ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Source:  South African Reserve Bank
</t>
        </r>
        <r>
          <rPr>
            <sz val="8"/>
            <color indexed="81"/>
            <rFont val="Tahoma"/>
            <family val="2"/>
          </rPr>
          <t>Release of Selected Monthly Data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http://www.resbank.co.za/sarbdata/rates/newmrd.asp?type=MRDMA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Source: Burea For Economic Research</t>
        </r>
        <r>
          <rPr>
            <sz val="8"/>
            <color indexed="81"/>
            <rFont val="Tahoma"/>
            <family val="2"/>
          </rPr>
          <t xml:space="preserve">
RMB/BER Business Confidence Index and FNB/BER Consumer Confidence Index
http://www.ber.ac.za/Run Time/POPContentRun.aspx?Padeidref=1848
</t>
        </r>
      </text>
    </comment>
  </commentList>
</comments>
</file>

<file path=xl/sharedStrings.xml><?xml version="1.0" encoding="utf-8"?>
<sst xmlns="http://schemas.openxmlformats.org/spreadsheetml/2006/main" count="1040" uniqueCount="505">
  <si>
    <t>Bills discounted</t>
  </si>
  <si>
    <t>Investments</t>
  </si>
  <si>
    <t>Total loans and advances</t>
  </si>
  <si>
    <t>Instalment sales credit</t>
  </si>
  <si>
    <t>Mortgage advances</t>
  </si>
  <si>
    <t>Other loans and advances</t>
  </si>
  <si>
    <t xml:space="preserve"> Leasing finance  </t>
  </si>
  <si>
    <t>Average 1991</t>
  </si>
  <si>
    <t>Average 1992</t>
  </si>
  <si>
    <t>Average 1993</t>
  </si>
  <si>
    <t>Average 1994</t>
  </si>
  <si>
    <t>Average 1995</t>
  </si>
  <si>
    <t>Average 1996</t>
  </si>
  <si>
    <t>Average 1997</t>
  </si>
  <si>
    <t>Average 1998</t>
  </si>
  <si>
    <t>Average 1999</t>
  </si>
  <si>
    <t>Average 2000</t>
  </si>
  <si>
    <t>Average 2001</t>
  </si>
  <si>
    <t>Average 2002</t>
  </si>
  <si>
    <t>Average 2003</t>
  </si>
  <si>
    <t>Average 2004</t>
  </si>
  <si>
    <t>Average 2005</t>
  </si>
  <si>
    <t>Average 2006</t>
  </si>
  <si>
    <t>Average 2007</t>
  </si>
  <si>
    <t>Average 2008</t>
  </si>
  <si>
    <t>Average 2009</t>
  </si>
  <si>
    <t>Average 1990</t>
  </si>
  <si>
    <t>Credit extended to the domestic private sector - Month-on-Month Change</t>
  </si>
  <si>
    <t>Credit extended to the domestic private sector - Year-on-Year Change</t>
  </si>
  <si>
    <t>Credit extended to the domestic private sector - R millions</t>
  </si>
  <si>
    <t>Per Month</t>
  </si>
  <si>
    <t>Population of working age (15–64 years)</t>
  </si>
  <si>
    <t>Labour Force</t>
  </si>
  <si>
    <t>Employed</t>
  </si>
  <si>
    <t>Unemployed</t>
  </si>
  <si>
    <t>Not Economically Active</t>
  </si>
  <si>
    <t>Discourage Work Seekers</t>
  </si>
  <si>
    <t>Q1 2008</t>
  </si>
  <si>
    <t>Q2 2008</t>
  </si>
  <si>
    <t>Q3 2008</t>
  </si>
  <si>
    <t>Q4 2008</t>
  </si>
  <si>
    <t>Q1 2009</t>
  </si>
  <si>
    <t>Quarterly % Change Q2 2008</t>
  </si>
  <si>
    <t>Quarterly % Change Q3 2008</t>
  </si>
  <si>
    <t>Quarterly % Change Q4 2008</t>
  </si>
  <si>
    <t>Quarterly % Change Q1 2009</t>
  </si>
  <si>
    <t>Q1 2009 Year-on-Year %</t>
  </si>
  <si>
    <t>Unemployment rate</t>
  </si>
  <si>
    <t>Employed / population ratio (Absorption)</t>
  </si>
  <si>
    <t>Labour force participation rate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</si>
  <si>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</si>
  <si>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</si>
  <si>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</si>
  <si>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</si>
  <si>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</si>
  <si>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</si>
  <si>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</si>
  <si>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</si>
  <si>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</si>
  <si>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</si>
  <si>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Formal sector (Non-agricultural)</t>
  </si>
  <si>
    <t>Informal sector (Non-agricultural)</t>
  </si>
  <si>
    <t>Total</t>
  </si>
  <si>
    <t>Q2 2008 Quarter-on-Quarter</t>
  </si>
  <si>
    <t>Q3 2008 Quarter-on-Quarter</t>
  </si>
  <si>
    <t>Q4 2008 Quarter-on-Quarter</t>
  </si>
  <si>
    <t>Q1 2009 Quarter-on-Quarter</t>
  </si>
  <si>
    <t>Q1 2009 Year-on-Year</t>
  </si>
  <si>
    <t>Average</t>
  </si>
  <si>
    <t>Dwelling-houses &lt; 80 square metres</t>
  </si>
  <si>
    <t>Dwelling-houses &gt;= 80 square metres</t>
  </si>
  <si>
    <t>Current prices</t>
  </si>
  <si>
    <t>Number</t>
  </si>
  <si>
    <t>Square metres</t>
  </si>
  <si>
    <t>R'000</t>
  </si>
  <si>
    <t>Flats and townhouses</t>
  </si>
  <si>
    <t>Other residential buildings</t>
  </si>
  <si>
    <t>RECORDED BUILDING PLANS PASSED BY LARGER MUNICIPALITIES BY TYPE OF BUILDING</t>
  </si>
  <si>
    <t>KZN</t>
  </si>
  <si>
    <t>Office and banking space</t>
  </si>
  <si>
    <t>Shopping space</t>
  </si>
  <si>
    <t>Industrial and warehouse space</t>
  </si>
  <si>
    <t>Other</t>
  </si>
  <si>
    <t>Average Year-on-Year 1994</t>
  </si>
  <si>
    <t>Average Year-on-Year 1995</t>
  </si>
  <si>
    <t>Average Year-on-Year 1996</t>
  </si>
  <si>
    <t>Average Year-on-Year 1997</t>
  </si>
  <si>
    <t>Average Year-on-Year 1998</t>
  </si>
  <si>
    <t>Average Year-on-Year 1999</t>
  </si>
  <si>
    <t>Average Year-on-Year 2000</t>
  </si>
  <si>
    <t>Average Year-on-Year 2001</t>
  </si>
  <si>
    <t>Average Year-on-Year 2002</t>
  </si>
  <si>
    <t>Average Year-on-Year 2003</t>
  </si>
  <si>
    <t>Average Year-on-Year 2004</t>
  </si>
  <si>
    <t>Average Year-on-Year 2005</t>
  </si>
  <si>
    <t>Average Year-on-Year 2006</t>
  </si>
  <si>
    <t>Average Year-on-Year 2007</t>
  </si>
  <si>
    <t>Average Year-on-Year 2008</t>
  </si>
  <si>
    <t>Average Year-on-Year 2009</t>
  </si>
  <si>
    <t>SA</t>
  </si>
  <si>
    <t>LABOUR FORCE CHARACTERISTICS BY PROVINCE (KZN)</t>
  </si>
  <si>
    <t>EMPLOYED BY INDUSTRY AND PROVINCE (KZN)</t>
  </si>
  <si>
    <t>Dec-08</t>
  </si>
  <si>
    <t>RMB/BER Business Confidence Index</t>
  </si>
  <si>
    <t>Investec PMI Survey</t>
  </si>
  <si>
    <t>ECONOMIC SURVEYS</t>
  </si>
  <si>
    <t xml:space="preserve">Credit extended to the domestic private sector </t>
  </si>
  <si>
    <t>Labour Force Characteristics by Province (KZN)</t>
  </si>
  <si>
    <t>Economic Surveys</t>
  </si>
  <si>
    <t xml:space="preserve">Building Plans Approved - Commercial and Industrial (KZN) </t>
  </si>
  <si>
    <t>Building Plans Approved - Residential (KZN)</t>
  </si>
  <si>
    <t>Clink on                    to view cover page</t>
  </si>
  <si>
    <r>
      <t xml:space="preserve">Click on the </t>
    </r>
    <r>
      <rPr>
        <b/>
        <sz val="10"/>
        <rFont val="Arial"/>
        <family val="2"/>
      </rPr>
      <t xml:space="preserve">Variable Links </t>
    </r>
    <r>
      <rPr>
        <sz val="10"/>
        <rFont val="Arial"/>
        <family val="2"/>
      </rPr>
      <t>to view Data and Statistics</t>
    </r>
  </si>
  <si>
    <t>Business enterprises and private persons</t>
  </si>
  <si>
    <t>Private persons</t>
  </si>
  <si>
    <t>Cape Peninsula</t>
  </si>
  <si>
    <t>Port-Elizabeth</t>
  </si>
  <si>
    <t>East London</t>
  </si>
  <si>
    <t>Kimberley</t>
  </si>
  <si>
    <t>Pietermaritzburg</t>
  </si>
  <si>
    <t>Durban</t>
  </si>
  <si>
    <t>East Rand</t>
  </si>
  <si>
    <t>West Rand</t>
  </si>
  <si>
    <t>Pretoria</t>
  </si>
  <si>
    <t>Vereeniging and Vanderbijlpark</t>
  </si>
  <si>
    <t>Bloemfontein</t>
  </si>
  <si>
    <t>Per Annum</t>
  </si>
  <si>
    <t>Year-on-Year1991</t>
  </si>
  <si>
    <t>Year-on-Year1992</t>
  </si>
  <si>
    <t>Year-on-Year1993</t>
  </si>
  <si>
    <t>Year-on-Year1994</t>
  </si>
  <si>
    <t>Year-on-Year1995</t>
  </si>
  <si>
    <t>Year-on-Year1996</t>
  </si>
  <si>
    <t>Year-on-Year1997</t>
  </si>
  <si>
    <t>Year-on-Year1998</t>
  </si>
  <si>
    <t>Year-on-Year1999</t>
  </si>
  <si>
    <t>Year-on-Year2000</t>
  </si>
  <si>
    <t>Year-on-Year2001</t>
  </si>
  <si>
    <t>Year-on-Year2002</t>
  </si>
  <si>
    <t>Year-on-Year2003</t>
  </si>
  <si>
    <t>Year-on-Year2004</t>
  </si>
  <si>
    <t>Year-on-Year2005</t>
  </si>
  <si>
    <t>Year-on-Year2006</t>
  </si>
  <si>
    <t>Year-on-Year2007</t>
  </si>
  <si>
    <t>Year-on-Year2008</t>
  </si>
  <si>
    <t>Year-on-Year2009</t>
  </si>
  <si>
    <t>CIVIL CASES RECORDED AND SUMMONSES ISSUED FOR DEBT</t>
  </si>
  <si>
    <t>Business enterprises</t>
  </si>
  <si>
    <t>As a % of Total</t>
  </si>
  <si>
    <t>Civil Cases Recorded and Summonses Issued for Debt</t>
  </si>
  <si>
    <t>All Items</t>
  </si>
  <si>
    <t>Food and non alcoholic beverages</t>
  </si>
  <si>
    <t>Food</t>
  </si>
  <si>
    <t>Bread and cereals</t>
  </si>
  <si>
    <t>Meat</t>
  </si>
  <si>
    <t>Fish</t>
  </si>
  <si>
    <t>Milk, eggs and cheese</t>
  </si>
  <si>
    <t>Oils and fats</t>
  </si>
  <si>
    <t>Fruit</t>
  </si>
  <si>
    <t>Vegetables</t>
  </si>
  <si>
    <t>Sugar, sweets and deserts</t>
  </si>
  <si>
    <t>Other food</t>
  </si>
  <si>
    <t>Non-alcoholic beverages</t>
  </si>
  <si>
    <t>Hot beverages</t>
  </si>
  <si>
    <t>Cold beverages</t>
  </si>
  <si>
    <t>Alcoholic beverages and tobacco</t>
  </si>
  <si>
    <t>Alcoholic beverages</t>
  </si>
  <si>
    <t>Spirits</t>
  </si>
  <si>
    <t>Wine</t>
  </si>
  <si>
    <t>Beer</t>
  </si>
  <si>
    <t>Tobacco</t>
  </si>
  <si>
    <t>Clothing and footwear</t>
  </si>
  <si>
    <t>Clothing</t>
  </si>
  <si>
    <t>Footwear</t>
  </si>
  <si>
    <t>Housing and utilities</t>
  </si>
  <si>
    <t>Actual rentals for housing</t>
  </si>
  <si>
    <t>Owners equivalent rent</t>
  </si>
  <si>
    <t>Maintenance and repair</t>
  </si>
  <si>
    <t>Water and other services</t>
  </si>
  <si>
    <t>Electricity and other fuels</t>
  </si>
  <si>
    <t>Household contents and equipment</t>
  </si>
  <si>
    <t>Furnishings, floor coverings and textiles</t>
  </si>
  <si>
    <t>Appliances, tableware and equipment</t>
  </si>
  <si>
    <t>Supplies and services</t>
  </si>
  <si>
    <t>Health</t>
  </si>
  <si>
    <t>Purchase of vehicles</t>
  </si>
  <si>
    <t>Private transport operation</t>
  </si>
  <si>
    <t>Petrol</t>
  </si>
  <si>
    <t>Other running costs</t>
  </si>
  <si>
    <t>Public transport</t>
  </si>
  <si>
    <t>Communication</t>
  </si>
  <si>
    <t>Postal services and telecommunication equipment</t>
  </si>
  <si>
    <t>Telecmmunication services</t>
  </si>
  <si>
    <t>Recreation and culture</t>
  </si>
  <si>
    <t>Recreational equipment</t>
  </si>
  <si>
    <t>Recreational and cultural services</t>
  </si>
  <si>
    <t>Books, newspapers and stationery</t>
  </si>
  <si>
    <t>Education</t>
  </si>
  <si>
    <t>Restaurants and hotels</t>
  </si>
  <si>
    <t>Restaurants</t>
  </si>
  <si>
    <t>Hotels</t>
  </si>
  <si>
    <t>Miscellaneous goods and services</t>
  </si>
  <si>
    <t>Personal care</t>
  </si>
  <si>
    <t>Insurance</t>
  </si>
  <si>
    <t>Financial services</t>
  </si>
  <si>
    <t>Other services</t>
  </si>
  <si>
    <t>March Inflation Rate</t>
  </si>
  <si>
    <t>ITEM</t>
  </si>
  <si>
    <t>Rate</t>
  </si>
  <si>
    <t>Rank</t>
  </si>
  <si>
    <t xml:space="preserve">KZN - Consumer Price Index Reclassified (Base 2008 = 100) </t>
  </si>
  <si>
    <t xml:space="preserve">KZN - CONSUMER PRICE INDEX RECLASSIFIED (BASE 2008 = 100) 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</si>
  <si>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</si>
  <si>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</si>
  <si>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</si>
  <si>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</si>
  <si>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</si>
  <si>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</si>
  <si>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</si>
  <si>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</si>
  <si>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</si>
  <si>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South Africa</t>
  </si>
  <si>
    <t>Electricity generated and available for distribution - Gigawatt-hours</t>
  </si>
  <si>
    <t>ELECTRICITY GENERATED AND AVAILABLE FOR DISTRIBUTION - GIGAWATT-HOURS</t>
  </si>
  <si>
    <t>Year-on-Year 2003</t>
  </si>
  <si>
    <t>Year-on-Year 2004</t>
  </si>
  <si>
    <t>Year-on-Year 2005</t>
  </si>
  <si>
    <t>Year-on-Year 2006</t>
  </si>
  <si>
    <t>Year-on-Year 2007</t>
  </si>
  <si>
    <t>Year-on-Year 2008</t>
  </si>
  <si>
    <t>Year-on-Year 2009</t>
  </si>
  <si>
    <t>April Inflation Rate</t>
  </si>
  <si>
    <t>Retail and Trade</t>
  </si>
  <si>
    <t>Seasonally adjus, R1000</t>
  </si>
  <si>
    <t>2005=100</t>
  </si>
  <si>
    <t>Indices of Physical Volume Production</t>
  </si>
  <si>
    <t>Year-on-Year 1999</t>
  </si>
  <si>
    <t>Year-on-Year 2000</t>
  </si>
  <si>
    <t>Year-on-Year 2001</t>
  </si>
  <si>
    <t>Year-on-Year 2002</t>
  </si>
  <si>
    <t>R million</t>
  </si>
  <si>
    <t>Seasonally adjus, R million</t>
  </si>
  <si>
    <t>Motor Trade Sales</t>
  </si>
  <si>
    <t>Wholesale Trade Sales</t>
  </si>
  <si>
    <t xml:space="preserve">Retail Sales </t>
  </si>
  <si>
    <t>(at constant prices)</t>
  </si>
  <si>
    <t>TOTAL MANUFACTURING (SA)</t>
  </si>
  <si>
    <t>RETAIL AND TRADE (SA)</t>
  </si>
  <si>
    <t>Monetary Indicators</t>
  </si>
  <si>
    <t>CPI</t>
  </si>
  <si>
    <t>Year-on-Year</t>
  </si>
  <si>
    <t>Long Term Interest Rates</t>
  </si>
  <si>
    <t>Real Interest Rates</t>
  </si>
  <si>
    <t>Rand Dollar Exchange Rate</t>
  </si>
  <si>
    <t>per 1USD</t>
  </si>
  <si>
    <t>MONETARY INDICATORS</t>
  </si>
  <si>
    <t>May Inflation Rate</t>
  </si>
  <si>
    <t>National Government Financial Position</t>
  </si>
  <si>
    <t>(R'000)</t>
  </si>
  <si>
    <t>Revenue</t>
  </si>
  <si>
    <t>Expenditure</t>
  </si>
  <si>
    <t>Appropraition by vote</t>
  </si>
  <si>
    <t>Direct charges against National Revenue Fund</t>
  </si>
  <si>
    <t>State Debt Costs</t>
  </si>
  <si>
    <t>Provincial Equitable Share</t>
  </si>
  <si>
    <t>General Fuel Levy sharing with Metros</t>
  </si>
  <si>
    <t>Contingency Reserve</t>
  </si>
  <si>
    <t>Budget Deficit/Surplus</t>
  </si>
  <si>
    <t>Extraordinary Receipts</t>
  </si>
  <si>
    <t>Extraordinary Payments</t>
  </si>
  <si>
    <t>Net Borrowing Requirement</t>
  </si>
  <si>
    <t>Financing of the Net Borrowing Requirement</t>
  </si>
  <si>
    <t>Domestic Short Term Loans (net)</t>
  </si>
  <si>
    <t>Domestic Long Terms Loans (net)</t>
  </si>
  <si>
    <t>Foreign Loans (net)</t>
  </si>
  <si>
    <t>Change in cash and other balances ( - increase)</t>
  </si>
  <si>
    <t>Total Financing (net)</t>
  </si>
  <si>
    <t>Budget estimate</t>
  </si>
  <si>
    <t>April</t>
  </si>
  <si>
    <t>Prelimanary outcome</t>
  </si>
  <si>
    <t>2009/10.</t>
  </si>
  <si>
    <t>2008/09.</t>
  </si>
  <si>
    <t>Cumulative Revenue</t>
  </si>
  <si>
    <t>Cumulative Revenue Shortage</t>
  </si>
  <si>
    <t>Cumulative Equitable Share</t>
  </si>
  <si>
    <t>Cumulative Equitable Shortage</t>
  </si>
  <si>
    <t>Decrease in Revenue</t>
  </si>
  <si>
    <t xml:space="preserve">Cumulative Borrowing </t>
  </si>
  <si>
    <t>Cumulative Borrowing Shortage</t>
  </si>
  <si>
    <t>Jun-09</t>
  </si>
  <si>
    <t>Trade balance</t>
  </si>
  <si>
    <t>Imports</t>
  </si>
  <si>
    <t>Exports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</si>
  <si>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</si>
  <si>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</si>
  <si>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</si>
  <si>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</si>
  <si>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</si>
  <si>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</si>
  <si>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</si>
  <si>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</si>
  <si>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</si>
  <si>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</si>
  <si>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</si>
  <si>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</si>
  <si>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</si>
  <si>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</si>
  <si>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YTD as a % of Total Budgeted</t>
  </si>
  <si>
    <t>Year To Date</t>
  </si>
  <si>
    <t>Increase in Defecit</t>
  </si>
  <si>
    <t>NATIONAL REVENUE, EXPENDITURE AND BORROWING - YTD</t>
  </si>
  <si>
    <t>2001</t>
  </si>
  <si>
    <t>2002</t>
  </si>
  <si>
    <t>2003</t>
  </si>
  <si>
    <t>2004</t>
  </si>
  <si>
    <t>2005</t>
  </si>
  <si>
    <t>2006</t>
  </si>
  <si>
    <t>2007</t>
  </si>
  <si>
    <t>2008</t>
  </si>
  <si>
    <t>Medium mid-year population estimates by year</t>
  </si>
  <si>
    <t>St Dev</t>
  </si>
  <si>
    <t>Range</t>
  </si>
  <si>
    <t>Median</t>
  </si>
  <si>
    <t>2009</t>
  </si>
  <si>
    <t>Change in Year-on-Year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</si>
  <si>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</si>
  <si>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</si>
  <si>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</si>
  <si>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</si>
  <si>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</si>
  <si>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</si>
  <si>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</si>
  <si>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</si>
  <si>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</si>
  <si>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</si>
  <si>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</si>
  <si>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</si>
  <si>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</si>
  <si>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</si>
  <si>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</si>
  <si>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5-9.</t>
  </si>
  <si>
    <t>10-14.</t>
  </si>
  <si>
    <t>Cumulative Change</t>
  </si>
  <si>
    <t>Age Cohort</t>
  </si>
  <si>
    <t>KZN Population Estimates</t>
  </si>
  <si>
    <t xml:space="preserve"> </t>
  </si>
  <si>
    <t>Q2 2009</t>
  </si>
  <si>
    <t>Quarterly % Change Q2 2009</t>
  </si>
  <si>
    <t>Q2 2009 Year-on-Year %</t>
  </si>
  <si>
    <t>Unemployment Rate (Expanded Def)</t>
  </si>
  <si>
    <t>June Inflation Rate</t>
  </si>
  <si>
    <t>June</t>
  </si>
  <si>
    <t>R157 Yields</t>
  </si>
  <si>
    <t>July</t>
  </si>
  <si>
    <t>Trade Statistics</t>
  </si>
  <si>
    <t>SUMMARY PAGE</t>
  </si>
  <si>
    <t>Value of IP Sales</t>
  </si>
  <si>
    <t>Provincial Population Size by Age Cohort</t>
  </si>
  <si>
    <t>National Industrial Production - Year-on-Year %</t>
  </si>
  <si>
    <t>Inflation and Interest Rates - %</t>
  </si>
  <si>
    <t>Provincial Unemployment</t>
  </si>
  <si>
    <t>National Retail Sales - Year-on-Year %</t>
  </si>
  <si>
    <t>Electricity Distribution - Year-on-Year %</t>
  </si>
  <si>
    <t>Provincial Inflation per Item</t>
  </si>
  <si>
    <t>National Business Confidence - Index</t>
  </si>
  <si>
    <t>Civil Cases for Debt - Year-on-Year %</t>
  </si>
  <si>
    <t>Expansion of Economic Space in the Province</t>
  </si>
  <si>
    <t>Preliminary outcome</t>
  </si>
  <si>
    <t>Appropriation by vote</t>
  </si>
  <si>
    <t>National Credit Extended to the Private Sector - Year-on-Year %</t>
  </si>
  <si>
    <t>Aug</t>
  </si>
  <si>
    <t>July Inflation Rate</t>
  </si>
  <si>
    <t>Aug Inflation Rate</t>
  </si>
  <si>
    <t>10-98</t>
  </si>
  <si>
    <t>11-98</t>
  </si>
  <si>
    <t>12-98</t>
  </si>
  <si>
    <t>01-99</t>
  </si>
  <si>
    <t>02-99</t>
  </si>
  <si>
    <t>03-99</t>
  </si>
  <si>
    <t>04-99</t>
  </si>
  <si>
    <t>05-99</t>
  </si>
  <si>
    <t>06-99</t>
  </si>
  <si>
    <t>07-99</t>
  </si>
  <si>
    <t>08-99</t>
  </si>
  <si>
    <t>09-99</t>
  </si>
  <si>
    <t>10-99</t>
  </si>
  <si>
    <t>11-99</t>
  </si>
  <si>
    <t>12-99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</si>
  <si>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</si>
  <si>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</si>
  <si>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</si>
  <si>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</si>
  <si>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</si>
  <si>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</si>
  <si>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</si>
  <si>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</si>
  <si>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</si>
  <si>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</si>
  <si>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</si>
  <si>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</si>
  <si>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FNB/BER Consumer Confidence Index</t>
  </si>
  <si>
    <t>Quarterly % Change Q3 2009</t>
  </si>
  <si>
    <t>Q3 2009 Year-on-Year %</t>
  </si>
  <si>
    <t>Q2 2009 Quarter-on-Quarter</t>
  </si>
  <si>
    <t>Q3 2009 Quarter-on-Quarter</t>
  </si>
  <si>
    <t>Q2 2009 Year-on-Year</t>
  </si>
  <si>
    <t>Q3 2009 Year-on-Year</t>
  </si>
  <si>
    <t>Sep Inflation Rate</t>
  </si>
  <si>
    <t>Sep</t>
  </si>
  <si>
    <t>Oct Inflation Rate</t>
  </si>
  <si>
    <t>Oct</t>
  </si>
  <si>
    <t>Revised Estimate</t>
  </si>
  <si>
    <t>Budget Estimate</t>
  </si>
  <si>
    <t>Nov</t>
  </si>
  <si>
    <t>Nov Inflation Rate</t>
  </si>
  <si>
    <t>Dec</t>
  </si>
  <si>
    <t>Change in Total Expenditure</t>
  </si>
  <si>
    <t>Change in Equitable Share</t>
  </si>
  <si>
    <t>Dec Inflation Rate</t>
  </si>
  <si>
    <t>Cementitious Sales</t>
  </si>
  <si>
    <t>House prices</t>
  </si>
  <si>
    <t>CEMENTITIOUS SALES - TONS</t>
  </si>
  <si>
    <t>E Cape</t>
  </si>
  <si>
    <t>Brdr/T'kei</t>
  </si>
  <si>
    <t>N W Prov</t>
  </si>
  <si>
    <t>N Cape</t>
  </si>
  <si>
    <t>W Cape</t>
  </si>
  <si>
    <t>HOUSE PURCHASE PRICES - Smoothed (Unit: Smoothed Rand)</t>
  </si>
  <si>
    <t>Year-on-Year 1997</t>
  </si>
  <si>
    <t>Year-on-Year 1998</t>
  </si>
  <si>
    <t>Q4 2009</t>
  </si>
  <si>
    <t>Quarterly % Change Q4 2009</t>
  </si>
  <si>
    <t>Q4 2009 Year-on-Year %</t>
  </si>
  <si>
    <t>Jan</t>
  </si>
  <si>
    <t>Q3 2009</t>
  </si>
  <si>
    <t>Feb</t>
  </si>
  <si>
    <t>Mar</t>
  </si>
  <si>
    <t>Average 2010</t>
  </si>
  <si>
    <t>Year-on-Year 2010</t>
  </si>
  <si>
    <t>Jan Inflation Rate</t>
  </si>
  <si>
    <t>Feb Inflation Rate</t>
  </si>
  <si>
    <t>Mar Inflation Rate</t>
  </si>
  <si>
    <t>Year-on-Year2010</t>
  </si>
  <si>
    <t>Average Year-on-Year 2010</t>
  </si>
  <si>
    <t>SA GDP</t>
  </si>
  <si>
    <t>Constant 2005 prices</t>
  </si>
  <si>
    <t>Deficit as a % of GDP</t>
  </si>
  <si>
    <t>Q1 2010</t>
  </si>
  <si>
    <t>Quarterly % Change Q1 2010</t>
  </si>
  <si>
    <t>Q1 2010 Year-on-Year %</t>
  </si>
  <si>
    <t>Q1 2010 Quarter-on-Quarter</t>
  </si>
  <si>
    <t>Q4 2009 Quarter-on-Quarter</t>
  </si>
  <si>
    <t>Q4 2009 Year-on-Year</t>
  </si>
  <si>
    <t>Q1 2010 Year-on-Year</t>
  </si>
  <si>
    <t>2010/11.</t>
  </si>
  <si>
    <t>Apr Inflation Rate</t>
  </si>
  <si>
    <t xml:space="preserve">Total national government debt (R millions )   </t>
  </si>
  <si>
    <t>Annual Change</t>
  </si>
  <si>
    <t>Monthly Change</t>
  </si>
  <si>
    <t>Q2 2010</t>
  </si>
  <si>
    <t>Quarterly % Change Q2 2010</t>
  </si>
  <si>
    <t>Q2 2010 Year-on-Year %</t>
  </si>
  <si>
    <t>Q2 2010 Quarter-on-Quarter</t>
  </si>
  <si>
    <t>Q2 2010 Year-on-Year</t>
  </si>
  <si>
    <t>August Inflation Rate</t>
  </si>
  <si>
    <t xml:space="preserve">                                                                   </t>
  </si>
  <si>
    <t>September Inflation Rate</t>
  </si>
  <si>
    <t xml:space="preserve"> October Inflation Rate</t>
  </si>
  <si>
    <t>Q3 2010</t>
  </si>
  <si>
    <t>Quarterly % Change Q3 2010</t>
  </si>
  <si>
    <t>Q3 2010 Year-on-Year %</t>
  </si>
  <si>
    <t>Q3 2010 Quarter-on-Quarter</t>
  </si>
  <si>
    <t>Q3 2010 Year-on-Year</t>
  </si>
  <si>
    <t>Increase in Revenue</t>
  </si>
  <si>
    <t>Decrease in Defecit</t>
  </si>
  <si>
    <t xml:space="preserve"> November Inflation Rate</t>
  </si>
  <si>
    <t>December Inflation Rate</t>
  </si>
  <si>
    <t>Trade Balance</t>
  </si>
  <si>
    <t>-</t>
  </si>
  <si>
    <t>Average 2011</t>
  </si>
  <si>
    <t>Year-on-Year 2011</t>
  </si>
  <si>
    <t>Q4 2010</t>
  </si>
  <si>
    <t>Quarterly % Change Q4 2010</t>
  </si>
  <si>
    <t>Q4 2010 Year-on-Year %</t>
  </si>
  <si>
    <t>Q4 2010 Quarter-on-Quarter</t>
  </si>
  <si>
    <t>Q4 2010 Year-on-Year</t>
  </si>
  <si>
    <t>January Inflation Rate</t>
  </si>
  <si>
    <t>Year-on-Year2011</t>
  </si>
  <si>
    <t>February Inflation Rate</t>
  </si>
  <si>
    <t>Average Year-on-Year 2011</t>
  </si>
  <si>
    <t>YEAR ON YEAR TRADE BALANCE IN RANDS MILLION   2004-2011</t>
  </si>
  <si>
    <t>Q1 2011</t>
  </si>
  <si>
    <t>Q1 2011 Year-on-Year %</t>
  </si>
  <si>
    <t>Q1 2011 Quarter-on-Quarter</t>
  </si>
  <si>
    <t>Q1 2011 Year-on-Year</t>
  </si>
  <si>
    <t>Quarterly % Change Q1 2011</t>
  </si>
  <si>
    <t>Johannesburg</t>
  </si>
  <si>
    <t>Mar-09</t>
  </si>
  <si>
    <t>Sep-09</t>
  </si>
  <si>
    <t>Dec-09</t>
  </si>
  <si>
    <t>Mar-10</t>
  </si>
  <si>
    <t>Jun-10</t>
  </si>
  <si>
    <t>Sep-10</t>
  </si>
  <si>
    <t>Dec-10</t>
  </si>
  <si>
    <t>Mar-11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</si>
</sst>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43" formatCode="_ * #,##0.00_ ;_ * \-#,##0.00_ ;_ * &quot;-&quot;??_ ;_ @_ "/>
    <numFmt numFmtId="164" formatCode="0.0"/>
    <numFmt numFmtId="165" formatCode="#,##0.00_ ;\-#,##0.00\ "/>
    <numFmt numFmtId="166" formatCode="#,##0.00_ ;[Red]\-#,##0.00\ "/>
    <numFmt numFmtId="167" formatCode="&quot;R&quot;\ #,##0.00"/>
    <numFmt numFmtId="168" formatCode="dd\-mmm\-yyyy"/>
    <numFmt numFmtId="169" formatCode="#,##0;[Red]#,##0"/>
    <numFmt numFmtId="170" formatCode="&quot;R&quot;\ #,##0"/>
    <numFmt numFmtId="171" formatCode="###\ ###\ ###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sz val="10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/>
      <sz val="14"/>
      <color indexed="8"/>
      <name val="Arial"/>
      <family val="2"/>
    </font>
    <font>
      <sz val="20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u/>
      <sz val="14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2"/>
      <color theme="1"/>
      <name val="Arial"/>
      <family val="2"/>
    </font>
    <font>
      <sz val="10"/>
      <name val="Arial"/>
      <family val="2"/>
    </font>
    <font>
      <sz val="11"/>
      <color rgb="FF002288"/>
      <name val="Arial"/>
      <family val="2"/>
    </font>
    <font>
      <sz val="10"/>
      <color rgb="FF002288"/>
      <name val="Arial"/>
      <family val="2"/>
    </font>
    <font>
      <sz val="10"/>
      <color rgb="FFFF0000"/>
      <name val="Arial"/>
      <family val="2"/>
    </font>
    <font>
      <sz val="8"/>
      <color rgb="FFFF0000"/>
      <name val="Futura Lt BT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Futura Lt BT"/>
      <family val="2"/>
    </font>
  </fonts>
  <fills count="2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rgb="FFF0F0F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47" fillId="0" borderId="0"/>
  </cellStyleXfs>
  <cellXfs count="3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7" fontId="0" fillId="0" borderId="0" xfId="0" applyNumberFormat="1"/>
    <xf numFmtId="2" fontId="0" fillId="0" borderId="0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17" fontId="10" fillId="4" borderId="0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/>
    <xf numFmtId="0" fontId="0" fillId="10" borderId="0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22" fillId="11" borderId="7" xfId="0" applyFont="1" applyFill="1" applyBorder="1"/>
    <xf numFmtId="0" fontId="22" fillId="11" borderId="8" xfId="0" applyFont="1" applyFill="1" applyBorder="1"/>
    <xf numFmtId="0" fontId="0" fillId="3" borderId="8" xfId="0" applyFill="1" applyBorder="1" applyAlignment="1"/>
    <xf numFmtId="0" fontId="0" fillId="3" borderId="0" xfId="0" applyFill="1" applyBorder="1" applyAlignment="1"/>
    <xf numFmtId="0" fontId="0" fillId="3" borderId="4" xfId="0" applyFill="1" applyBorder="1" applyAlignment="1"/>
    <xf numFmtId="0" fontId="10" fillId="4" borderId="0" xfId="0" applyFont="1" applyFill="1" applyBorder="1" applyAlignment="1">
      <alignment horizontal="center"/>
    </xf>
    <xf numFmtId="17" fontId="10" fillId="4" borderId="0" xfId="0" applyNumberFormat="1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 vertical="center" wrapText="1"/>
    </xf>
    <xf numFmtId="2" fontId="24" fillId="2" borderId="9" xfId="0" applyNumberFormat="1" applyFon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2" fontId="10" fillId="8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2" fontId="9" fillId="12" borderId="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7" fontId="0" fillId="4" borderId="0" xfId="0" applyNumberFormat="1" applyFill="1" applyAlignment="1">
      <alignment horizontal="center"/>
    </xf>
    <xf numFmtId="0" fontId="0" fillId="13" borderId="0" xfId="0" applyFill="1" applyAlignment="1">
      <alignment horizontal="center" vertical="center"/>
    </xf>
    <xf numFmtId="4" fontId="0" fillId="4" borderId="0" xfId="0" applyNumberFormat="1" applyFill="1" applyBorder="1" applyAlignment="1">
      <alignment horizontal="center"/>
    </xf>
    <xf numFmtId="2" fontId="31" fillId="12" borderId="0" xfId="0" applyNumberFormat="1" applyFont="1" applyFill="1" applyAlignment="1">
      <alignment horizontal="center" vertical="center"/>
    </xf>
    <xf numFmtId="0" fontId="23" fillId="11" borderId="4" xfId="2" applyFont="1" applyFill="1" applyBorder="1" applyAlignment="1" applyProtection="1"/>
    <xf numFmtId="5" fontId="0" fillId="0" borderId="0" xfId="0" applyNumberForma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quotePrefix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11" borderId="0" xfId="0" applyFill="1" applyAlignment="1">
      <alignment horizontal="righ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43" fontId="33" fillId="0" borderId="0" xfId="1" applyFont="1" applyBorder="1"/>
    <xf numFmtId="43" fontId="35" fillId="0" borderId="0" xfId="1" applyFont="1" applyBorder="1" applyAlignment="1">
      <alignment horizontal="right" wrapText="1" shrinkToFit="1"/>
    </xf>
    <xf numFmtId="0" fontId="9" fillId="12" borderId="16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15" borderId="20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 wrapText="1" shrinkToFit="1"/>
    </xf>
    <xf numFmtId="0" fontId="15" fillId="0" borderId="12" xfId="0" applyFont="1" applyBorder="1" applyAlignment="1">
      <alignment horizontal="center"/>
    </xf>
    <xf numFmtId="43" fontId="15" fillId="0" borderId="12" xfId="1" applyFont="1" applyFill="1" applyBorder="1" applyAlignment="1">
      <alignment horizontal="center"/>
    </xf>
    <xf numFmtId="43" fontId="15" fillId="0" borderId="12" xfId="1" applyFont="1" applyBorder="1" applyAlignment="1">
      <alignment horizontal="center"/>
    </xf>
    <xf numFmtId="43" fontId="31" fillId="0" borderId="12" xfId="1" applyFont="1" applyBorder="1" applyAlignment="1">
      <alignment horizontal="center" wrapText="1" shrinkToFit="1"/>
    </xf>
    <xf numFmtId="43" fontId="31" fillId="0" borderId="0" xfId="1" applyFont="1" applyBorder="1" applyAlignment="1">
      <alignment horizontal="center" wrapText="1" shrinkToFit="1"/>
    </xf>
    <xf numFmtId="43" fontId="15" fillId="0" borderId="0" xfId="1" applyFont="1" applyFill="1" applyBorder="1" applyAlignment="1">
      <alignment horizontal="center"/>
    </xf>
    <xf numFmtId="0" fontId="31" fillId="0" borderId="0" xfId="1" applyNumberFormat="1" applyFont="1" applyBorder="1" applyAlignment="1">
      <alignment horizontal="center" wrapText="1" shrinkToFit="1"/>
    </xf>
    <xf numFmtId="2" fontId="31" fillId="0" borderId="0" xfId="1" applyNumberFormat="1" applyFont="1" applyBorder="1" applyAlignment="1">
      <alignment horizontal="center" wrapText="1" shrinkToFit="1"/>
    </xf>
    <xf numFmtId="0" fontId="31" fillId="0" borderId="12" xfId="1" applyNumberFormat="1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7" fillId="0" borderId="0" xfId="0" applyFont="1" applyAlignment="1">
      <alignment horizontal="center" wrapText="1"/>
    </xf>
    <xf numFmtId="16" fontId="0" fillId="0" borderId="0" xfId="0" applyNumberFormat="1" applyAlignment="1">
      <alignment horizontal="center" wrapText="1"/>
    </xf>
    <xf numFmtId="3" fontId="0" fillId="0" borderId="0" xfId="0" applyNumberFormat="1" applyAlignment="1" applyProtection="1">
      <alignment horizontal="center"/>
      <protection locked="0"/>
    </xf>
    <xf numFmtId="0" fontId="37" fillId="7" borderId="3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0" fontId="37" fillId="7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0" fillId="0" borderId="0" xfId="0" applyFill="1"/>
    <xf numFmtId="0" fontId="38" fillId="4" borderId="0" xfId="0" applyFont="1" applyFill="1" applyBorder="1"/>
    <xf numFmtId="0" fontId="38" fillId="4" borderId="0" xfId="0" applyFont="1" applyFill="1" applyBorder="1" applyAlignment="1">
      <alignment horizontal="center"/>
    </xf>
    <xf numFmtId="0" fontId="38" fillId="4" borderId="0" xfId="0" applyFont="1" applyFill="1"/>
    <xf numFmtId="0" fontId="18" fillId="0" borderId="0" xfId="0" applyFont="1" applyAlignment="1">
      <alignment horizontal="center"/>
    </xf>
    <xf numFmtId="0" fontId="9" fillId="11" borderId="0" xfId="0" applyFont="1" applyFill="1" applyAlignment="1">
      <alignment horizontal="center" vertical="center" wrapText="1"/>
    </xf>
    <xf numFmtId="3" fontId="0" fillId="0" borderId="0" xfId="0" applyNumberFormat="1"/>
    <xf numFmtId="166" fontId="9" fillId="0" borderId="0" xfId="1" applyNumberFormat="1" applyFont="1" applyBorder="1" applyAlignment="1">
      <alignment horizontal="center" wrapText="1" shrinkToFit="1"/>
    </xf>
    <xf numFmtId="0" fontId="7" fillId="2" borderId="5" xfId="0" applyFont="1" applyFill="1" applyBorder="1" applyAlignment="1">
      <alignment horizontal="center"/>
    </xf>
    <xf numFmtId="16" fontId="39" fillId="0" borderId="0" xfId="0" applyNumberFormat="1" applyFont="1"/>
    <xf numFmtId="0" fontId="15" fillId="0" borderId="0" xfId="0" applyFont="1"/>
    <xf numFmtId="0" fontId="43" fillId="0" borderId="26" xfId="0" applyFont="1" applyBorder="1"/>
    <xf numFmtId="0" fontId="7" fillId="2" borderId="10" xfId="0" applyFont="1" applyFill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2" fontId="7" fillId="12" borderId="9" xfId="0" applyNumberFormat="1" applyFont="1" applyFill="1" applyBorder="1" applyAlignment="1">
      <alignment horizontal="center" wrapText="1"/>
    </xf>
    <xf numFmtId="0" fontId="44" fillId="4" borderId="0" xfId="0" applyFont="1" applyFill="1" applyBorder="1"/>
    <xf numFmtId="0" fontId="44" fillId="4" borderId="0" xfId="0" applyFont="1" applyFill="1" applyBorder="1" applyAlignment="1">
      <alignment horizontal="center"/>
    </xf>
    <xf numFmtId="0" fontId="44" fillId="4" borderId="0" xfId="0" applyFont="1" applyFill="1"/>
    <xf numFmtId="0" fontId="15" fillId="3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43" fontId="35" fillId="0" borderId="0" xfId="1" applyFont="1" applyBorder="1" applyAlignment="1">
      <alignment horizontal="center" wrapText="1" shrinkToFit="1"/>
    </xf>
    <xf numFmtId="43" fontId="33" fillId="0" borderId="0" xfId="1" applyFont="1" applyBorder="1" applyAlignment="1">
      <alignment horizontal="center"/>
    </xf>
    <xf numFmtId="3" fontId="10" fillId="4" borderId="0" xfId="0" applyNumberFormat="1" applyFont="1" applyFill="1" applyBorder="1" applyAlignment="1">
      <alignment horizontal="center" vertical="top" wrapText="1"/>
    </xf>
    <xf numFmtId="17" fontId="9" fillId="0" borderId="0" xfId="0" applyNumberFormat="1" applyFont="1" applyFill="1" applyBorder="1" applyAlignment="1">
      <alignment horizontal="center"/>
    </xf>
    <xf numFmtId="0" fontId="15" fillId="11" borderId="0" xfId="0" applyFont="1" applyFill="1" applyAlignment="1">
      <alignment horizontal="right"/>
    </xf>
    <xf numFmtId="0" fontId="22" fillId="11" borderId="11" xfId="0" applyFont="1" applyFill="1" applyBorder="1"/>
    <xf numFmtId="0" fontId="0" fillId="19" borderId="0" xfId="0" applyFill="1"/>
    <xf numFmtId="0" fontId="15" fillId="13" borderId="0" xfId="0" applyFont="1" applyFill="1" applyAlignment="1">
      <alignment horizontal="center" vertical="center"/>
    </xf>
    <xf numFmtId="168" fontId="15" fillId="19" borderId="0" xfId="0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15" fillId="0" borderId="0" xfId="0" applyFont="1" applyFill="1" applyAlignment="1">
      <alignment horizontal="center"/>
    </xf>
    <xf numFmtId="2" fontId="5" fillId="20" borderId="0" xfId="0" applyNumberFormat="1" applyFont="1" applyFill="1"/>
    <xf numFmtId="0" fontId="0" fillId="20" borderId="0" xfId="0" applyFill="1"/>
    <xf numFmtId="167" fontId="0" fillId="0" borderId="0" xfId="0" applyNumberFormat="1"/>
    <xf numFmtId="167" fontId="0" fillId="0" borderId="0" xfId="0" applyNumberFormat="1" applyAlignment="1">
      <alignment horizontal="center" vertical="center"/>
    </xf>
    <xf numFmtId="17" fontId="15" fillId="0" borderId="0" xfId="0" applyNumberFormat="1" applyFont="1" applyAlignment="1">
      <alignment horizontal="left"/>
    </xf>
    <xf numFmtId="4" fontId="7" fillId="21" borderId="9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45" fillId="4" borderId="0" xfId="0" applyFont="1" applyFill="1"/>
    <xf numFmtId="0" fontId="45" fillId="4" borderId="0" xfId="0" applyFont="1" applyFill="1" applyBorder="1" applyAlignment="1">
      <alignment horizontal="center"/>
    </xf>
    <xf numFmtId="0" fontId="36" fillId="22" borderId="9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4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7" fillId="12" borderId="0" xfId="0" applyNumberFormat="1" applyFont="1" applyFill="1" applyAlignment="1">
      <alignment horizontal="center" vertical="center"/>
    </xf>
    <xf numFmtId="0" fontId="2" fillId="4" borderId="4" xfId="4" applyFill="1" applyBorder="1" applyAlignment="1">
      <alignment horizontal="center"/>
    </xf>
    <xf numFmtId="0" fontId="2" fillId="4" borderId="6" xfId="4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" fillId="0" borderId="0" xfId="4" applyFill="1" applyBorder="1" applyAlignment="1">
      <alignment horizontal="left"/>
    </xf>
    <xf numFmtId="0" fontId="2" fillId="0" borderId="0" xfId="4" applyFill="1" applyBorder="1" applyAlignment="1">
      <alignment horizontal="center"/>
    </xf>
    <xf numFmtId="2" fontId="2" fillId="0" borderId="0" xfId="4" applyNumberFormat="1" applyFill="1" applyBorder="1" applyAlignment="1">
      <alignment horizontal="center"/>
    </xf>
    <xf numFmtId="0" fontId="2" fillId="0" borderId="0" xfId="3" applyFill="1" applyBorder="1" applyAlignment="1">
      <alignment horizontal="left"/>
    </xf>
    <xf numFmtId="0" fontId="2" fillId="0" borderId="0" xfId="3" applyFill="1" applyBorder="1" applyAlignment="1">
      <alignment horizontal="center"/>
    </xf>
    <xf numFmtId="2" fontId="2" fillId="0" borderId="0" xfId="3" applyNumberForma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7" borderId="7" xfId="4" applyFont="1" applyFill="1" applyBorder="1" applyAlignment="1">
      <alignment horizontal="center"/>
    </xf>
    <xf numFmtId="0" fontId="7" fillId="7" borderId="2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7" fillId="26" borderId="7" xfId="0" applyFont="1" applyFill="1" applyBorder="1" applyAlignment="1">
      <alignment horizontal="center"/>
    </xf>
    <xf numFmtId="0" fontId="7" fillId="26" borderId="8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/>
    </xf>
    <xf numFmtId="169" fontId="7" fillId="26" borderId="10" xfId="0" applyNumberFormat="1" applyFont="1" applyFill="1" applyBorder="1" applyAlignment="1">
      <alignment horizontal="center"/>
    </xf>
    <xf numFmtId="169" fontId="7" fillId="26" borderId="4" xfId="0" applyNumberFormat="1" applyFont="1" applyFill="1" applyBorder="1" applyAlignment="1">
      <alignment horizontal="center"/>
    </xf>
    <xf numFmtId="169" fontId="7" fillId="26" borderId="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4" borderId="0" xfId="3" applyFill="1" applyBorder="1" applyAlignment="1">
      <alignment horizontal="center"/>
    </xf>
    <xf numFmtId="0" fontId="2" fillId="4" borderId="5" xfId="3" applyFill="1" applyBorder="1" applyAlignment="1">
      <alignment horizontal="center"/>
    </xf>
    <xf numFmtId="0" fontId="2" fillId="4" borderId="0" xfId="4" applyFill="1" applyBorder="1" applyAlignment="1">
      <alignment horizontal="center"/>
    </xf>
    <xf numFmtId="2" fontId="1" fillId="19" borderId="12" xfId="5" applyNumberFormat="1" applyFill="1" applyBorder="1" applyAlignment="1">
      <alignment horizontal="center"/>
    </xf>
    <xf numFmtId="2" fontId="1" fillId="19" borderId="0" xfId="5" applyNumberFormat="1" applyFill="1" applyBorder="1" applyAlignment="1">
      <alignment horizontal="center"/>
    </xf>
    <xf numFmtId="0" fontId="2" fillId="23" borderId="7" xfId="0" applyFont="1" applyFill="1" applyBorder="1"/>
    <xf numFmtId="3" fontId="0" fillId="23" borderId="12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0" fontId="2" fillId="23" borderId="8" xfId="0" applyFont="1" applyFill="1" applyBorder="1"/>
    <xf numFmtId="3" fontId="0" fillId="23" borderId="0" xfId="0" applyNumberFormat="1" applyFill="1" applyBorder="1" applyAlignment="1">
      <alignment horizontal="center"/>
    </xf>
    <xf numFmtId="2" fontId="0" fillId="23" borderId="0" xfId="0" applyNumberFormat="1" applyFill="1" applyBorder="1" applyAlignment="1">
      <alignment horizontal="center"/>
    </xf>
    <xf numFmtId="2" fontId="0" fillId="23" borderId="4" xfId="0" applyNumberFormat="1" applyFill="1" applyBorder="1" applyAlignment="1">
      <alignment horizontal="center"/>
    </xf>
    <xf numFmtId="0" fontId="2" fillId="23" borderId="11" xfId="0" applyFont="1" applyFill="1" applyBorder="1"/>
    <xf numFmtId="3" fontId="0" fillId="23" borderId="5" xfId="0" applyNumberFormat="1" applyFill="1" applyBorder="1" applyAlignment="1">
      <alignment horizontal="center"/>
    </xf>
    <xf numFmtId="2" fontId="0" fillId="23" borderId="5" xfId="0" applyNumberFormat="1" applyFill="1" applyBorder="1" applyAlignment="1">
      <alignment horizontal="center"/>
    </xf>
    <xf numFmtId="2" fontId="0" fillId="23" borderId="6" xfId="0" applyNumberFormat="1" applyFill="1" applyBorder="1" applyAlignment="1">
      <alignment horizontal="center"/>
    </xf>
    <xf numFmtId="2" fontId="24" fillId="27" borderId="9" xfId="0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5" fontId="15" fillId="0" borderId="0" xfId="1" applyNumberFormat="1" applyFont="1" applyBorder="1" applyAlignment="1">
      <alignment horizontal="right"/>
    </xf>
    <xf numFmtId="169" fontId="0" fillId="19" borderId="0" xfId="0" applyNumberFormat="1" applyFill="1" applyAlignment="1">
      <alignment horizontal="center"/>
    </xf>
    <xf numFmtId="0" fontId="0" fillId="19" borderId="35" xfId="0" applyFill="1" applyBorder="1" applyAlignment="1">
      <alignment horizontal="center" vertical="center" wrapText="1"/>
    </xf>
    <xf numFmtId="0" fontId="0" fillId="19" borderId="36" xfId="0" applyFill="1" applyBorder="1" applyAlignment="1">
      <alignment horizontal="center" vertical="center" wrapText="1"/>
    </xf>
    <xf numFmtId="0" fontId="0" fillId="19" borderId="37" xfId="0" applyFill="1" applyBorder="1" applyAlignment="1">
      <alignment horizontal="center" vertical="center" wrapText="1"/>
    </xf>
    <xf numFmtId="2" fontId="1" fillId="19" borderId="5" xfId="5" applyNumberFormat="1" applyFill="1" applyBorder="1" applyAlignment="1">
      <alignment horizontal="center"/>
    </xf>
    <xf numFmtId="2" fontId="1" fillId="0" borderId="0" xfId="5" applyNumberFormat="1" applyBorder="1" applyAlignment="1">
      <alignment horizontal="center"/>
    </xf>
    <xf numFmtId="171" fontId="2" fillId="19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8" fillId="28" borderId="0" xfId="0" applyFont="1" applyFill="1" applyBorder="1" applyAlignment="1">
      <alignment horizontal="center" vertical="top" wrapText="1"/>
    </xf>
    <xf numFmtId="0" fontId="49" fillId="19" borderId="0" xfId="0" applyFont="1" applyFill="1" applyBorder="1" applyAlignment="1">
      <alignment horizontal="center" vertical="top" wrapText="1"/>
    </xf>
    <xf numFmtId="4" fontId="15" fillId="0" borderId="0" xfId="1" applyNumberFormat="1" applyFont="1" applyBorder="1" applyAlignment="1">
      <alignment horizontal="right"/>
    </xf>
    <xf numFmtId="0" fontId="50" fillId="4" borderId="0" xfId="0" applyFont="1" applyFill="1"/>
    <xf numFmtId="17" fontId="51" fillId="19" borderId="0" xfId="0" applyNumberFormat="1" applyFont="1" applyFill="1" applyBorder="1" applyAlignment="1">
      <alignment horizontal="center"/>
    </xf>
    <xf numFmtId="0" fontId="45" fillId="19" borderId="0" xfId="0" applyFont="1" applyFill="1" applyBorder="1" applyAlignment="1">
      <alignment horizontal="center" vertical="center"/>
    </xf>
    <xf numFmtId="3" fontId="45" fillId="19" borderId="0" xfId="0" applyNumberFormat="1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3" fontId="45" fillId="4" borderId="0" xfId="0" applyNumberFormat="1" applyFont="1" applyFill="1" applyBorder="1" applyAlignment="1">
      <alignment horizontal="center" vertical="center"/>
    </xf>
    <xf numFmtId="2" fontId="45" fillId="4" borderId="0" xfId="0" applyNumberFormat="1" applyFont="1" applyFill="1" applyBorder="1" applyAlignment="1">
      <alignment horizontal="center" vertical="center"/>
    </xf>
    <xf numFmtId="0" fontId="52" fillId="19" borderId="0" xfId="0" applyFont="1" applyFill="1" applyBorder="1" applyAlignment="1">
      <alignment horizontal="center"/>
    </xf>
    <xf numFmtId="2" fontId="50" fillId="19" borderId="0" xfId="0" applyNumberFormat="1" applyFont="1" applyFill="1" applyBorder="1" applyAlignment="1">
      <alignment horizontal="center"/>
    </xf>
    <xf numFmtId="2" fontId="50" fillId="19" borderId="0" xfId="0" applyNumberFormat="1" applyFont="1" applyFill="1" applyAlignment="1">
      <alignment horizontal="center"/>
    </xf>
    <xf numFmtId="0" fontId="28" fillId="12" borderId="12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7" fillId="11" borderId="0" xfId="2" applyFont="1" applyFill="1" applyBorder="1" applyAlignment="1" applyProtection="1"/>
    <xf numFmtId="0" fontId="27" fillId="0" borderId="0" xfId="2" applyFont="1" applyAlignment="1" applyProtection="1"/>
    <xf numFmtId="0" fontId="27" fillId="0" borderId="4" xfId="2" applyFont="1" applyBorder="1" applyAlignment="1" applyProtection="1"/>
    <xf numFmtId="0" fontId="23" fillId="11" borderId="0" xfId="2" applyFont="1" applyFill="1" applyBorder="1" applyAlignment="1" applyProtection="1"/>
    <xf numFmtId="0" fontId="23" fillId="0" borderId="0" xfId="2" applyFont="1" applyAlignment="1" applyProtection="1"/>
    <xf numFmtId="0" fontId="23" fillId="0" borderId="4" xfId="2" applyFont="1" applyBorder="1" applyAlignment="1" applyProtection="1"/>
    <xf numFmtId="0" fontId="23" fillId="11" borderId="4" xfId="2" applyFont="1" applyFill="1" applyBorder="1" applyAlignment="1" applyProtection="1"/>
    <xf numFmtId="0" fontId="23" fillId="11" borderId="12" xfId="2" applyFont="1" applyFill="1" applyBorder="1" applyAlignment="1" applyProtection="1"/>
    <xf numFmtId="0" fontId="23" fillId="11" borderId="10" xfId="2" applyFont="1" applyFill="1" applyBorder="1" applyAlignment="1" applyProtection="1"/>
    <xf numFmtId="0" fontId="0" fillId="3" borderId="7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46" fillId="23" borderId="27" xfId="2" applyFont="1" applyFill="1" applyBorder="1" applyAlignment="1" applyProtection="1">
      <alignment horizontal="center"/>
    </xf>
    <xf numFmtId="0" fontId="46" fillId="23" borderId="28" xfId="2" applyFont="1" applyFill="1" applyBorder="1" applyAlignment="1" applyProtection="1">
      <alignment horizontal="center"/>
    </xf>
    <xf numFmtId="0" fontId="23" fillId="11" borderId="5" xfId="2" applyFont="1" applyFill="1" applyBorder="1" applyAlignment="1" applyProtection="1"/>
    <xf numFmtId="0" fontId="23" fillId="11" borderId="6" xfId="2" applyFont="1" applyFill="1" applyBorder="1" applyAlignment="1" applyProtection="1"/>
    <xf numFmtId="17" fontId="9" fillId="5" borderId="7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0" fillId="24" borderId="29" xfId="2" applyFont="1" applyFill="1" applyBorder="1" applyAlignment="1" applyProtection="1">
      <alignment horizontal="center" vertical="center"/>
    </xf>
    <xf numFmtId="0" fontId="40" fillId="24" borderId="30" xfId="2" applyFont="1" applyFill="1" applyBorder="1" applyAlignment="1" applyProtection="1">
      <alignment horizontal="center" vertical="center"/>
    </xf>
    <xf numFmtId="0" fontId="40" fillId="24" borderId="31" xfId="2" applyFont="1" applyFill="1" applyBorder="1" applyAlignment="1" applyProtection="1">
      <alignment horizontal="center" vertical="center"/>
    </xf>
    <xf numFmtId="0" fontId="40" fillId="24" borderId="32" xfId="2" applyFont="1" applyFill="1" applyBorder="1" applyAlignment="1" applyProtection="1">
      <alignment horizontal="center" vertical="center"/>
    </xf>
    <xf numFmtId="0" fontId="40" fillId="24" borderId="33" xfId="2" applyFont="1" applyFill="1" applyBorder="1" applyAlignment="1" applyProtection="1">
      <alignment horizontal="center" vertical="center"/>
    </xf>
    <xf numFmtId="0" fontId="40" fillId="24" borderId="34" xfId="2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2" fillId="16" borderId="3" xfId="0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17" fontId="9" fillId="5" borderId="12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9" fillId="15" borderId="16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/>
    <xf numFmtId="0" fontId="6" fillId="17" borderId="10" xfId="0" applyFont="1" applyFill="1" applyBorder="1" applyAlignment="1"/>
    <xf numFmtId="0" fontId="6" fillId="17" borderId="11" xfId="0" applyFont="1" applyFill="1" applyBorder="1" applyAlignment="1"/>
    <xf numFmtId="0" fontId="6" fillId="17" borderId="5" xfId="0" applyFont="1" applyFill="1" applyBorder="1" applyAlignment="1"/>
    <xf numFmtId="0" fontId="6" fillId="17" borderId="6" xfId="0" applyFont="1" applyFill="1" applyBorder="1" applyAlignment="1"/>
    <xf numFmtId="0" fontId="36" fillId="25" borderId="3" xfId="0" applyFont="1" applyFill="1" applyBorder="1" applyAlignment="1">
      <alignment horizontal="center"/>
    </xf>
    <xf numFmtId="0" fontId="36" fillId="25" borderId="2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1" fillId="17" borderId="7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center" vertical="top" wrapText="1"/>
    </xf>
    <xf numFmtId="0" fontId="25" fillId="12" borderId="1" xfId="0" applyFont="1" applyFill="1" applyBorder="1" applyAlignment="1">
      <alignment horizontal="center" vertical="top" wrapText="1"/>
    </xf>
    <xf numFmtId="0" fontId="25" fillId="12" borderId="2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/>
    </xf>
    <xf numFmtId="0" fontId="7" fillId="7" borderId="7" xfId="4" applyFont="1" applyFill="1" applyBorder="1" applyAlignment="1">
      <alignment horizontal="center"/>
    </xf>
    <xf numFmtId="0" fontId="7" fillId="7" borderId="1" xfId="4" applyFont="1" applyFill="1" applyBorder="1" applyAlignment="1">
      <alignment horizontal="center"/>
    </xf>
    <xf numFmtId="0" fontId="7" fillId="7" borderId="2" xfId="4" applyFont="1" applyFill="1" applyBorder="1" applyAlignment="1">
      <alignment horizontal="center"/>
    </xf>
    <xf numFmtId="0" fontId="30" fillId="18" borderId="3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/>
    </xf>
    <xf numFmtId="0" fontId="30" fillId="18" borderId="2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 wrapText="1"/>
    </xf>
    <xf numFmtId="0" fontId="45" fillId="19" borderId="0" xfId="0" applyFont="1" applyFill="1"/>
    <xf numFmtId="0" fontId="53" fillId="19" borderId="0" xfId="0" applyFont="1" applyFill="1" applyBorder="1" applyAlignment="1">
      <alignment horizontal="center" wrapText="1"/>
    </xf>
    <xf numFmtId="0" fontId="45" fillId="4" borderId="0" xfId="0" applyFont="1" applyFill="1" applyAlignment="1">
      <alignment horizontal="center"/>
    </xf>
    <xf numFmtId="17" fontId="54" fillId="4" borderId="0" xfId="0" applyNumberFormat="1" applyFont="1" applyFill="1" applyBorder="1" applyAlignment="1">
      <alignment horizontal="center"/>
    </xf>
    <xf numFmtId="0" fontId="45" fillId="19" borderId="0" xfId="0" applyFont="1" applyFill="1" applyBorder="1" applyAlignment="1">
      <alignment horizontal="center"/>
    </xf>
    <xf numFmtId="17" fontId="55" fillId="19" borderId="0" xfId="0" applyNumberFormat="1" applyFont="1" applyFill="1" applyBorder="1" applyAlignment="1">
      <alignment horizontal="center"/>
    </xf>
    <xf numFmtId="0" fontId="45" fillId="19" borderId="0" xfId="0" applyFont="1" applyFill="1" applyBorder="1"/>
    <xf numFmtId="0" fontId="45" fillId="4" borderId="0" xfId="0" applyFont="1" applyFill="1" applyBorder="1"/>
    <xf numFmtId="1" fontId="45" fillId="4" borderId="0" xfId="0" applyNumberFormat="1" applyFont="1" applyFill="1" applyBorder="1" applyAlignment="1">
      <alignment horizontal="center"/>
    </xf>
    <xf numFmtId="16" fontId="54" fillId="4" borderId="0" xfId="0" quotePrefix="1" applyNumberFormat="1" applyFont="1" applyFill="1" applyBorder="1" applyAlignment="1">
      <alignment horizontal="center"/>
    </xf>
    <xf numFmtId="0" fontId="45" fillId="4" borderId="0" xfId="0" quotePrefix="1" applyNumberFormat="1" applyFont="1" applyFill="1" applyBorder="1" applyAlignment="1">
      <alignment horizontal="center"/>
    </xf>
  </cellXfs>
  <cellStyles count="7">
    <cellStyle name="Comma" xfId="1" builtinId="3"/>
    <cellStyle name="Hyperlink" xfId="2" builtinId="8"/>
    <cellStyle name="Normal" xfId="0" builtinId="0"/>
    <cellStyle name="Normal 2" xfId="5"/>
    <cellStyle name="Normal 2 2" xfId="3"/>
    <cellStyle name="Normal 2 3" xfId="6"/>
    <cellStyle name="Normal 3" xfId="4"/>
  </cellStyles>
  <dxfs count="0"/>
  <tableStyles count="0" defaultTableStyle="TableStyleMedium9" defaultPivotStyle="PivotStyleLight16"/>
  <colors>
    <mruColors>
      <color rgb="FFFFCD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25400">
          <a:noFill/>
        </a:ln>
      </c:spPr>
    </c:sideWall>
    <c:backWall>
      <c:spPr>
        <a:solidFill>
          <a:srgbClr val="CC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65066186707036"/>
          <c:y val="2.8571428571428591E-2"/>
          <c:w val="0.88026029066211986"/>
          <c:h val="0.84571428571428553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hape val="cylinder"/>
        </c:ser>
        <c:shape val="box"/>
        <c:axId val="48623616"/>
        <c:axId val="48625152"/>
        <c:axId val="0"/>
      </c:bar3DChart>
      <c:catAx>
        <c:axId val="48623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25152"/>
        <c:crosses val="autoZero"/>
        <c:auto val="1"/>
        <c:lblAlgn val="ctr"/>
        <c:lblOffset val="100"/>
        <c:tickLblSkip val="1"/>
        <c:tickMarkSkip val="1"/>
      </c:catAx>
      <c:valAx>
        <c:axId val="4862515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2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82641128669064"/>
          <c:y val="1.4285814809341858E-2"/>
          <c:w val="0.18608455407604921"/>
          <c:h val="0.102857022228789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951682591329871E-2"/>
          <c:y val="3.4934550378654901E-2"/>
          <c:w val="0.92541087231354124"/>
          <c:h val="0.799126637554605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Approved1'!$B$225:$B$242</c:f>
              <c:numCache>
                <c:formatCode>#,##0</c:formatCode>
                <c:ptCount val="18"/>
                <c:pt idx="0">
                  <c:v>3840.0833333333335</c:v>
                </c:pt>
                <c:pt idx="1">
                  <c:v>14243.75</c:v>
                </c:pt>
                <c:pt idx="2">
                  <c:v>5982.916666666667</c:v>
                </c:pt>
                <c:pt idx="3">
                  <c:v>7401</c:v>
                </c:pt>
                <c:pt idx="4">
                  <c:v>8324.8333333333339</c:v>
                </c:pt>
                <c:pt idx="5">
                  <c:v>7065.166666666667</c:v>
                </c:pt>
                <c:pt idx="6">
                  <c:v>9990.25</c:v>
                </c:pt>
                <c:pt idx="7">
                  <c:v>4690.666666666667</c:v>
                </c:pt>
                <c:pt idx="8">
                  <c:v>11529.75</c:v>
                </c:pt>
                <c:pt idx="9">
                  <c:v>4412.583333333333</c:v>
                </c:pt>
                <c:pt idx="10">
                  <c:v>2711.0833333333335</c:v>
                </c:pt>
                <c:pt idx="11">
                  <c:v>6691.416666666667</c:v>
                </c:pt>
                <c:pt idx="12">
                  <c:v>5342.583333333333</c:v>
                </c:pt>
                <c:pt idx="13">
                  <c:v>13978.25</c:v>
                </c:pt>
                <c:pt idx="14">
                  <c:v>10468</c:v>
                </c:pt>
                <c:pt idx="15">
                  <c:v>20702.416666666668</c:v>
                </c:pt>
                <c:pt idx="16">
                  <c:v>15222.166666666666</c:v>
                </c:pt>
                <c:pt idx="17">
                  <c:v>9268.5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Approved1'!$D$225:$D$242</c:f>
              <c:numCache>
                <c:formatCode>#,##0</c:formatCode>
                <c:ptCount val="18"/>
                <c:pt idx="0">
                  <c:v>7911.75</c:v>
                </c:pt>
                <c:pt idx="1">
                  <c:v>9089</c:v>
                </c:pt>
                <c:pt idx="2">
                  <c:v>12454.333333333334</c:v>
                </c:pt>
                <c:pt idx="3">
                  <c:v>6991.166666666667</c:v>
                </c:pt>
                <c:pt idx="4">
                  <c:v>9341.1666666666661</c:v>
                </c:pt>
                <c:pt idx="5">
                  <c:v>8364.5</c:v>
                </c:pt>
                <c:pt idx="6">
                  <c:v>26515.833333333332</c:v>
                </c:pt>
                <c:pt idx="7">
                  <c:v>7060.75</c:v>
                </c:pt>
                <c:pt idx="8">
                  <c:v>3186</c:v>
                </c:pt>
                <c:pt idx="9">
                  <c:v>10516.583333333334</c:v>
                </c:pt>
                <c:pt idx="10">
                  <c:v>11288.083333333334</c:v>
                </c:pt>
                <c:pt idx="11">
                  <c:v>7099.083333333333</c:v>
                </c:pt>
                <c:pt idx="12">
                  <c:v>13125.25</c:v>
                </c:pt>
                <c:pt idx="13">
                  <c:v>9684.8333333333339</c:v>
                </c:pt>
                <c:pt idx="14">
                  <c:v>12652.166666666666</c:v>
                </c:pt>
                <c:pt idx="15">
                  <c:v>16911.416666666668</c:v>
                </c:pt>
                <c:pt idx="16">
                  <c:v>10115.916666666666</c:v>
                </c:pt>
                <c:pt idx="17">
                  <c:v>4207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Approved1'!$F$225:$F$242</c:f>
              <c:numCache>
                <c:formatCode>#,##0</c:formatCode>
                <c:ptCount val="18"/>
                <c:pt idx="0">
                  <c:v>19273.166666666668</c:v>
                </c:pt>
                <c:pt idx="1">
                  <c:v>29577.666666666668</c:v>
                </c:pt>
                <c:pt idx="2">
                  <c:v>51713.583333333336</c:v>
                </c:pt>
                <c:pt idx="3">
                  <c:v>33714.916666666664</c:v>
                </c:pt>
                <c:pt idx="4">
                  <c:v>19005.25</c:v>
                </c:pt>
                <c:pt idx="5">
                  <c:v>18962.166666666668</c:v>
                </c:pt>
                <c:pt idx="6">
                  <c:v>8909.75</c:v>
                </c:pt>
                <c:pt idx="7">
                  <c:v>14173.083333333334</c:v>
                </c:pt>
                <c:pt idx="8">
                  <c:v>11034</c:v>
                </c:pt>
                <c:pt idx="9">
                  <c:v>13680.166666666666</c:v>
                </c:pt>
                <c:pt idx="10">
                  <c:v>14080.916666666666</c:v>
                </c:pt>
                <c:pt idx="11">
                  <c:v>15809</c:v>
                </c:pt>
                <c:pt idx="12">
                  <c:v>30065.666666666668</c:v>
                </c:pt>
                <c:pt idx="13">
                  <c:v>37507.5</c:v>
                </c:pt>
                <c:pt idx="14">
                  <c:v>32661.916666666668</c:v>
                </c:pt>
                <c:pt idx="15">
                  <c:v>44614.75</c:v>
                </c:pt>
                <c:pt idx="16">
                  <c:v>26641.916666666668</c:v>
                </c:pt>
                <c:pt idx="17">
                  <c:v>19789.833333333332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Approved1'!$H$225:$H$242</c:f>
              <c:numCache>
                <c:formatCode>#,##0</c:formatCode>
                <c:ptCount val="18"/>
                <c:pt idx="0">
                  <c:v>4569</c:v>
                </c:pt>
                <c:pt idx="1">
                  <c:v>7634.166666666667</c:v>
                </c:pt>
                <c:pt idx="2">
                  <c:v>6208.583333333333</c:v>
                </c:pt>
                <c:pt idx="3">
                  <c:v>8724.4166666666661</c:v>
                </c:pt>
                <c:pt idx="4">
                  <c:v>7786.416666666667</c:v>
                </c:pt>
                <c:pt idx="5">
                  <c:v>6520.666666666667</c:v>
                </c:pt>
                <c:pt idx="6">
                  <c:v>7421.75</c:v>
                </c:pt>
                <c:pt idx="7">
                  <c:v>2261.8333333333335</c:v>
                </c:pt>
                <c:pt idx="8">
                  <c:v>2507</c:v>
                </c:pt>
                <c:pt idx="9">
                  <c:v>3559.5</c:v>
                </c:pt>
                <c:pt idx="10">
                  <c:v>2315</c:v>
                </c:pt>
                <c:pt idx="11">
                  <c:v>1419.0833333333333</c:v>
                </c:pt>
                <c:pt idx="12">
                  <c:v>5841.083333333333</c:v>
                </c:pt>
                <c:pt idx="13">
                  <c:v>2317.0833333333335</c:v>
                </c:pt>
                <c:pt idx="14">
                  <c:v>2456.3333333333335</c:v>
                </c:pt>
                <c:pt idx="15">
                  <c:v>1271.25</c:v>
                </c:pt>
                <c:pt idx="16">
                  <c:v>3471.4166666666665</c:v>
                </c:pt>
                <c:pt idx="17">
                  <c:v>1292.6666666666667</c:v>
                </c:pt>
              </c:numCache>
            </c:numRef>
          </c:val>
        </c:ser>
        <c:marker val="1"/>
        <c:axId val="53801344"/>
        <c:axId val="53802880"/>
      </c:lineChart>
      <c:catAx>
        <c:axId val="5380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2880"/>
        <c:crosses val="autoZero"/>
        <c:auto val="1"/>
        <c:lblAlgn val="ctr"/>
        <c:lblOffset val="100"/>
        <c:tickLblSkip val="1"/>
        <c:tickMarkSkip val="1"/>
      </c:catAx>
      <c:valAx>
        <c:axId val="5380288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040575041756137"/>
          <c:y val="3.0567685589520218E-2"/>
          <c:w val="0.38938057742783116"/>
          <c:h val="0.218340611353713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Average 2010</a:t>
            </a:r>
          </a:p>
        </c:rich>
      </c:tx>
      <c:layout>
        <c:manualLayout>
          <c:xMode val="edge"/>
          <c:yMode val="edge"/>
          <c:x val="1.6336095242996593E-2"/>
          <c:y val="1.207724705252595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3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Prices'!$A$80</c:f>
              <c:strCache>
                <c:ptCount val="1"/>
                <c:pt idx="0">
                  <c:v>Average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8061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Prices'!$B$80:$J$80</c:f>
              <c:numCache>
                <c:formatCode>#,##0</c:formatCode>
                <c:ptCount val="9"/>
                <c:pt idx="0">
                  <c:v>890188.45</c:v>
                </c:pt>
                <c:pt idx="1">
                  <c:v>853236.75</c:v>
                </c:pt>
                <c:pt idx="2">
                  <c:v>1081113.925</c:v>
                </c:pt>
                <c:pt idx="3">
                  <c:v>844034.15</c:v>
                </c:pt>
                <c:pt idx="4">
                  <c:v>928269.5</c:v>
                </c:pt>
                <c:pt idx="5">
                  <c:v>908449.125</c:v>
                </c:pt>
                <c:pt idx="6">
                  <c:v>841627.4</c:v>
                </c:pt>
                <c:pt idx="7">
                  <c:v>782496.05</c:v>
                </c:pt>
                <c:pt idx="8">
                  <c:v>1178397.3250000002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2098316029080436"/>
          <c:y val="3.3447449503594649E-2"/>
          <c:w val="0.87152728032890003"/>
          <c:h val="0.73267732837743105"/>
        </c:manualLayout>
      </c:layout>
      <c:lineChart>
        <c:grouping val="standard"/>
        <c:ser>
          <c:idx val="0"/>
          <c:order val="0"/>
          <c:tx>
            <c:strRef>
              <c:f>'House Prices'!$F$3</c:f>
              <c:strCache>
                <c:ptCount val="1"/>
                <c:pt idx="0">
                  <c:v>KZN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'House Prices'!$A$48:$A$64</c:f>
              <c:numCache>
                <c:formatCode>dd\-mmm\-yyyy</c:formatCode>
                <c:ptCount val="17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</c:numCache>
            </c:numRef>
          </c:cat>
          <c:val>
            <c:numRef>
              <c:f>'House Prices'!$F$4:$F$64</c:f>
              <c:numCache>
                <c:formatCode>###\ ###\ ###</c:formatCode>
                <c:ptCount val="17"/>
                <c:pt idx="0">
                  <c:v>860374.9</c:v>
                </c:pt>
                <c:pt idx="1">
                  <c:v>905222.3</c:v>
                </c:pt>
                <c:pt idx="2">
                  <c:v>895378.7</c:v>
                </c:pt>
                <c:pt idx="3">
                  <c:v>874992</c:v>
                </c:pt>
                <c:pt idx="4">
                  <c:v>858348.9</c:v>
                </c:pt>
                <c:pt idx="5">
                  <c:v>831837.8</c:v>
                </c:pt>
                <c:pt idx="6">
                  <c:v>854291</c:v>
                </c:pt>
                <c:pt idx="7">
                  <c:v>859973.9</c:v>
                </c:pt>
                <c:pt idx="8">
                  <c:v>818938.1</c:v>
                </c:pt>
                <c:pt idx="9">
                  <c:v>812426.4</c:v>
                </c:pt>
                <c:pt idx="10">
                  <c:v>865494</c:v>
                </c:pt>
                <c:pt idx="11">
                  <c:v>895656.7</c:v>
                </c:pt>
                <c:pt idx="12">
                  <c:v>940520.9</c:v>
                </c:pt>
                <c:pt idx="13">
                  <c:v>983059.7</c:v>
                </c:pt>
                <c:pt idx="14">
                  <c:v>919021.6</c:v>
                </c:pt>
                <c:pt idx="15">
                  <c:v>870475.8</c:v>
                </c:pt>
                <c:pt idx="16">
                  <c:v>922879.5</c:v>
                </c:pt>
              </c:numCache>
            </c:numRef>
          </c:val>
        </c:ser>
        <c:marker val="1"/>
        <c:axId val="196279296"/>
        <c:axId val="196297472"/>
      </c:lineChart>
      <c:dateAx>
        <c:axId val="196279296"/>
        <c:scaling>
          <c:orientation val="minMax"/>
        </c:scaling>
        <c:axPos val="b"/>
        <c:numFmt formatCode="dd\-mmm\-yyyy" sourceLinked="1"/>
        <c:tickLblPos val="nextTo"/>
        <c:txPr>
          <a:bodyPr/>
          <a:lstStyle/>
          <a:p>
            <a:pPr>
              <a:defRPr lang="en-ZA" sz="800"/>
            </a:pPr>
            <a:endParaRPr lang="en-US"/>
          </a:p>
        </c:txPr>
        <c:crossAx val="196297472"/>
        <c:crosses val="autoZero"/>
        <c:auto val="1"/>
        <c:lblOffset val="100"/>
      </c:dateAx>
      <c:valAx>
        <c:axId val="196297472"/>
        <c:scaling>
          <c:orientation val="minMax"/>
        </c:scaling>
        <c:axPos val="l"/>
        <c:numFmt formatCode="###\ ###\ ###" sourceLinked="1"/>
        <c:tickLblPos val="nextTo"/>
        <c:txPr>
          <a:bodyPr/>
          <a:lstStyle/>
          <a:p>
            <a:pPr>
              <a:defRPr lang="en-ZA" sz="900"/>
            </a:pPr>
            <a:endParaRPr lang="en-US"/>
          </a:p>
        </c:txPr>
        <c:crossAx val="196279296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0569902213551614"/>
          <c:y val="0.61162941588823638"/>
          <c:w val="0.11705014749262536"/>
          <c:h val="8.4900800443423685E-2"/>
        </c:manualLayout>
      </c:layout>
      <c:txPr>
        <a:bodyPr/>
        <a:lstStyle/>
        <a:p>
          <a:pPr>
            <a:defRPr lang="en-ZA" sz="1200"/>
          </a:pPr>
          <a:endParaRPr lang="en-US"/>
        </a:p>
      </c:txPr>
    </c:legend>
    <c:plotVisOnly val="1"/>
  </c:chart>
  <c:spPr>
    <a:solidFill>
      <a:schemeClr val="accent1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/>
              <a:t>Average 2011</a:t>
            </a:r>
          </a:p>
        </c:rich>
      </c:tx>
      <c:layout>
        <c:manualLayout>
          <c:xMode val="edge"/>
          <c:yMode val="edge"/>
          <c:x val="1.6336095242996593E-2"/>
          <c:y val="1.20772470525259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4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Prices'!$A$81</c:f>
              <c:strCache>
                <c:ptCount val="1"/>
                <c:pt idx="0">
                  <c:v>Average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8061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Prices'!$B$81:$J$81</c:f>
              <c:numCache>
                <c:formatCode>#,##0</c:formatCode>
                <c:ptCount val="9"/>
                <c:pt idx="0">
                  <c:v>895561.7</c:v>
                </c:pt>
                <c:pt idx="1">
                  <c:v>845231.2</c:v>
                </c:pt>
                <c:pt idx="2">
                  <c:v>1108217.3999999999</c:v>
                </c:pt>
                <c:pt idx="3">
                  <c:v>795883.3</c:v>
                </c:pt>
                <c:pt idx="4">
                  <c:v>922879.5</c:v>
                </c:pt>
                <c:pt idx="5">
                  <c:v>922786.5</c:v>
                </c:pt>
                <c:pt idx="6">
                  <c:v>766217.4</c:v>
                </c:pt>
                <c:pt idx="7">
                  <c:v>811639.7</c:v>
                </c:pt>
                <c:pt idx="8">
                  <c:v>1176808.7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3.2845681221665486E-2"/>
          <c:y val="7.8616472914938354E-3"/>
          <c:w val="0.93683234908134883"/>
          <c:h val="0.94339767497923266"/>
        </c:manualLayout>
      </c:layout>
      <c:barChart>
        <c:barDir val="bar"/>
        <c:grouping val="clustered"/>
        <c:ser>
          <c:idx val="0"/>
          <c:order val="0"/>
          <c:tx>
            <c:strRef>
              <c:f>Inflation!$A$64</c:f>
              <c:strCache>
                <c:ptCount val="1"/>
                <c:pt idx="0">
                  <c:v> November Inflation Rate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Inflation!$B$2:$BF$2</c:f>
              <c:strCache>
                <c:ptCount val="57"/>
                <c:pt idx="0">
                  <c:v>All Items</c:v>
                </c:pt>
                <c:pt idx="1">
                  <c:v>Food and non alcoholic beverages</c:v>
                </c:pt>
                <c:pt idx="2">
                  <c:v>Food</c:v>
                </c:pt>
                <c:pt idx="3">
                  <c:v>Bread and cereals</c:v>
                </c:pt>
                <c:pt idx="4">
                  <c:v>Meat</c:v>
                </c:pt>
                <c:pt idx="5">
                  <c:v>Fish</c:v>
                </c:pt>
                <c:pt idx="6">
                  <c:v>Milk, eggs and cheese</c:v>
                </c:pt>
                <c:pt idx="7">
                  <c:v>Oils and fats</c:v>
                </c:pt>
                <c:pt idx="8">
                  <c:v>Fruit</c:v>
                </c:pt>
                <c:pt idx="9">
                  <c:v>Vegetables</c:v>
                </c:pt>
                <c:pt idx="10">
                  <c:v>Sugar, sweets and deserts</c:v>
                </c:pt>
                <c:pt idx="11">
                  <c:v>Other food</c:v>
                </c:pt>
                <c:pt idx="12">
                  <c:v>Non-alcoholic beverages</c:v>
                </c:pt>
                <c:pt idx="13">
                  <c:v>Hot beverages</c:v>
                </c:pt>
                <c:pt idx="14">
                  <c:v>Cold beverages</c:v>
                </c:pt>
                <c:pt idx="15">
                  <c:v>Alcoholic beverages and tobacco</c:v>
                </c:pt>
                <c:pt idx="16">
                  <c:v>Alcoholic beverages</c:v>
                </c:pt>
                <c:pt idx="17">
                  <c:v>Spirits</c:v>
                </c:pt>
                <c:pt idx="18">
                  <c:v>Wine</c:v>
                </c:pt>
                <c:pt idx="19">
                  <c:v>Beer</c:v>
                </c:pt>
                <c:pt idx="20">
                  <c:v>Tobacco</c:v>
                </c:pt>
                <c:pt idx="21">
                  <c:v>Clothing and footwear</c:v>
                </c:pt>
                <c:pt idx="22">
                  <c:v>Clothing</c:v>
                </c:pt>
                <c:pt idx="23">
                  <c:v>Footwear</c:v>
                </c:pt>
                <c:pt idx="24">
                  <c:v>Housing and utilities</c:v>
                </c:pt>
                <c:pt idx="25">
                  <c:v>Actual rentals for housing</c:v>
                </c:pt>
                <c:pt idx="26">
                  <c:v>Owners equivalent rent</c:v>
                </c:pt>
                <c:pt idx="27">
                  <c:v>Maintenance and repair</c:v>
                </c:pt>
                <c:pt idx="28">
                  <c:v>Water and other services</c:v>
                </c:pt>
                <c:pt idx="29">
                  <c:v>Electricity and other fuels</c:v>
                </c:pt>
                <c:pt idx="30">
                  <c:v>Household contents and equipment</c:v>
                </c:pt>
                <c:pt idx="31">
                  <c:v>Furnishings, floor coverings and textiles</c:v>
                </c:pt>
                <c:pt idx="32">
                  <c:v>Appliances, tableware and equipment</c:v>
                </c:pt>
                <c:pt idx="33">
                  <c:v>Supplies and services</c:v>
                </c:pt>
                <c:pt idx="34">
                  <c:v>Health</c:v>
                </c:pt>
                <c:pt idx="35">
                  <c:v>Transport</c:v>
                </c:pt>
                <c:pt idx="36">
                  <c:v>Purchase of vehicles</c:v>
                </c:pt>
                <c:pt idx="37">
                  <c:v>Private transport operation</c:v>
                </c:pt>
                <c:pt idx="38">
                  <c:v>Petrol</c:v>
                </c:pt>
                <c:pt idx="39">
                  <c:v>Other running costs</c:v>
                </c:pt>
                <c:pt idx="40">
                  <c:v>Public transport</c:v>
                </c:pt>
                <c:pt idx="41">
                  <c:v>Communication</c:v>
                </c:pt>
                <c:pt idx="42">
                  <c:v>Postal services and telecommunication equipment</c:v>
                </c:pt>
                <c:pt idx="43">
                  <c:v>Telecmmunication services</c:v>
                </c:pt>
                <c:pt idx="44">
                  <c:v>Recreation and culture</c:v>
                </c:pt>
                <c:pt idx="45">
                  <c:v>Recreational equipment</c:v>
                </c:pt>
                <c:pt idx="46">
                  <c:v>Recreational and cultural services</c:v>
                </c:pt>
                <c:pt idx="47">
                  <c:v>Books, newspapers and stationery</c:v>
                </c:pt>
                <c:pt idx="48">
                  <c:v>Education</c:v>
                </c:pt>
                <c:pt idx="49">
                  <c:v>Restaurants and hotels</c:v>
                </c:pt>
                <c:pt idx="50">
                  <c:v>Restaurants</c:v>
                </c:pt>
                <c:pt idx="51">
                  <c:v>Hotels</c:v>
                </c:pt>
                <c:pt idx="52">
                  <c:v>Miscellaneous goods and services</c:v>
                </c:pt>
                <c:pt idx="53">
                  <c:v>Personal care</c:v>
                </c:pt>
                <c:pt idx="54">
                  <c:v>Insurance</c:v>
                </c:pt>
                <c:pt idx="55">
                  <c:v>Financial services</c:v>
                </c:pt>
                <c:pt idx="56">
                  <c:v>Other services</c:v>
                </c:pt>
              </c:strCache>
            </c:strRef>
          </c:cat>
          <c:val>
            <c:numRef>
              <c:f>Inflation!$B$64:$BF$64</c:f>
              <c:numCache>
                <c:formatCode>0.00</c:formatCode>
                <c:ptCount val="57"/>
                <c:pt idx="0">
                  <c:v>3.4894398530762141</c:v>
                </c:pt>
                <c:pt idx="1">
                  <c:v>1.3636363636363635</c:v>
                </c:pt>
                <c:pt idx="2">
                  <c:v>1.0968921389396604</c:v>
                </c:pt>
                <c:pt idx="3">
                  <c:v>2.5519848771266571</c:v>
                </c:pt>
                <c:pt idx="4">
                  <c:v>2.0735155513666381</c:v>
                </c:pt>
                <c:pt idx="5">
                  <c:v>-1.8851756640959751</c:v>
                </c:pt>
                <c:pt idx="6">
                  <c:v>-1.9298245614035112</c:v>
                </c:pt>
                <c:pt idx="7">
                  <c:v>4.6979865771811946</c:v>
                </c:pt>
                <c:pt idx="8">
                  <c:v>-8.8495575221233913E-2</c:v>
                </c:pt>
                <c:pt idx="9">
                  <c:v>-3.2121724429416716</c:v>
                </c:pt>
                <c:pt idx="10">
                  <c:v>5.4195804195804094</c:v>
                </c:pt>
                <c:pt idx="11">
                  <c:v>2.6473099914602978</c:v>
                </c:pt>
                <c:pt idx="12">
                  <c:v>3.5866780529462026</c:v>
                </c:pt>
                <c:pt idx="13">
                  <c:v>-0.95693779904306442</c:v>
                </c:pt>
                <c:pt idx="14">
                  <c:v>5.2493438320209975</c:v>
                </c:pt>
                <c:pt idx="15">
                  <c:v>7.2299651567944228</c:v>
                </c:pt>
                <c:pt idx="16">
                  <c:v>6.2784349408553153</c:v>
                </c:pt>
                <c:pt idx="17">
                  <c:v>4.9910873440285153</c:v>
                </c:pt>
                <c:pt idx="18">
                  <c:v>5.7168784029038084</c:v>
                </c:pt>
                <c:pt idx="19">
                  <c:v>7.0902394106814022</c:v>
                </c:pt>
                <c:pt idx="20">
                  <c:v>8.5245901639344304</c:v>
                </c:pt>
                <c:pt idx="21">
                  <c:v>0.94073377234242717</c:v>
                </c:pt>
                <c:pt idx="22">
                  <c:v>0.84427767354597161</c:v>
                </c:pt>
                <c:pt idx="23">
                  <c:v>1.0426540284360135</c:v>
                </c:pt>
                <c:pt idx="24">
                  <c:v>6.5706570657065813</c:v>
                </c:pt>
                <c:pt idx="25">
                  <c:v>5.5762081784386623</c:v>
                </c:pt>
                <c:pt idx="26">
                  <c:v>3.9362699156513616</c:v>
                </c:pt>
                <c:pt idx="27">
                  <c:v>3.0674846625766872</c:v>
                </c:pt>
                <c:pt idx="28">
                  <c:v>9.3833780160857909</c:v>
                </c:pt>
                <c:pt idx="29">
                  <c:v>17.231222385861543</c:v>
                </c:pt>
                <c:pt idx="30">
                  <c:v>9.416195856873287E-2</c:v>
                </c:pt>
                <c:pt idx="31">
                  <c:v>-4.1330645161290409</c:v>
                </c:pt>
                <c:pt idx="32">
                  <c:v>-1.3611615245009074</c:v>
                </c:pt>
                <c:pt idx="33">
                  <c:v>4.0467625899280577</c:v>
                </c:pt>
                <c:pt idx="34">
                  <c:v>7.4666666666666712</c:v>
                </c:pt>
                <c:pt idx="35">
                  <c:v>0</c:v>
                </c:pt>
                <c:pt idx="36">
                  <c:v>-0.58479532163742143</c:v>
                </c:pt>
                <c:pt idx="37">
                  <c:v>1.8905472636815979</c:v>
                </c:pt>
                <c:pt idx="38">
                  <c:v>8.9834515366430363</c:v>
                </c:pt>
                <c:pt idx="39">
                  <c:v>5.5895196506550269</c:v>
                </c:pt>
                <c:pt idx="40">
                  <c:v>2.4096385542168619</c:v>
                </c:pt>
                <c:pt idx="41">
                  <c:v>-2.7888446215139551</c:v>
                </c:pt>
                <c:pt idx="42">
                  <c:v>-9.6899224806209813E-2</c:v>
                </c:pt>
                <c:pt idx="43">
                  <c:v>-27.868852459016384</c:v>
                </c:pt>
                <c:pt idx="44">
                  <c:v>-1.5030946065428725</c:v>
                </c:pt>
                <c:pt idx="45">
                  <c:v>-6.5923862581244279</c:v>
                </c:pt>
                <c:pt idx="46">
                  <c:v>3.8304808475957643</c:v>
                </c:pt>
                <c:pt idx="47">
                  <c:v>3.5026269702276709</c:v>
                </c:pt>
                <c:pt idx="48">
                  <c:v>9.3357271095152523</c:v>
                </c:pt>
                <c:pt idx="49">
                  <c:v>6.6312997347480112</c:v>
                </c:pt>
                <c:pt idx="50">
                  <c:v>6.4204045734388719</c:v>
                </c:pt>
                <c:pt idx="51">
                  <c:v>6.9705093833780136</c:v>
                </c:pt>
                <c:pt idx="52">
                  <c:v>4.7410008779631179</c:v>
                </c:pt>
                <c:pt idx="53">
                  <c:v>0.17301038062283985</c:v>
                </c:pt>
                <c:pt idx="54">
                  <c:v>6.2611806797853315</c:v>
                </c:pt>
                <c:pt idx="55">
                  <c:v>4.058721934369605</c:v>
                </c:pt>
                <c:pt idx="56">
                  <c:v>4.7822374039282733</c:v>
                </c:pt>
              </c:numCache>
            </c:numRef>
          </c:val>
        </c:ser>
        <c:axId val="121391744"/>
        <c:axId val="121414016"/>
      </c:barChart>
      <c:catAx>
        <c:axId val="121391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14016"/>
        <c:crosses val="autoZero"/>
        <c:auto val="1"/>
        <c:lblAlgn val="ctr"/>
        <c:lblOffset val="100"/>
        <c:tickLblSkip val="2"/>
        <c:tickMarkSkip val="1"/>
      </c:catAx>
      <c:valAx>
        <c:axId val="121414016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91744"/>
        <c:crosses val="autoZero"/>
        <c:crossBetween val="between"/>
      </c:valAx>
      <c:spPr>
        <a:gradFill rotWithShape="0">
          <a:gsLst>
            <a:gs pos="0">
              <a:srgbClr val="FFCC99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4.9261083743842422E-2"/>
          <c:y val="2.9069822458330414E-2"/>
          <c:w val="0.94704433497536944"/>
          <c:h val="0.86628070925824641"/>
        </c:manualLayout>
      </c:layout>
      <c:lineChart>
        <c:grouping val="standard"/>
        <c:ser>
          <c:idx val="0"/>
          <c:order val="0"/>
          <c:tx>
            <c:strRef>
              <c:f>'Survey Results'!$L$4</c:f>
              <c:strCache>
                <c:ptCount val="1"/>
                <c:pt idx="0">
                  <c:v>RMB/BER Business Confidence Index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'Survey Results'!$K$5:$K$85</c:f>
              <c:strCache>
                <c:ptCount val="81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</c:strCache>
            </c:strRef>
          </c:cat>
          <c:val>
            <c:numRef>
              <c:f>'Survey Results'!$L$5:$L$88</c:f>
              <c:numCache>
                <c:formatCode>0</c:formatCode>
                <c:ptCount val="84"/>
                <c:pt idx="0">
                  <c:v>47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22</c:v>
                </c:pt>
                <c:pt idx="15">
                  <c:v>31</c:v>
                </c:pt>
                <c:pt idx="16">
                  <c:v>37</c:v>
                </c:pt>
                <c:pt idx="17">
                  <c:v>57</c:v>
                </c:pt>
                <c:pt idx="18">
                  <c:v>45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53</c:v>
                </c:pt>
                <c:pt idx="23">
                  <c:v>64</c:v>
                </c:pt>
                <c:pt idx="24">
                  <c:v>51</c:v>
                </c:pt>
                <c:pt idx="25">
                  <c:v>42</c:v>
                </c:pt>
                <c:pt idx="26">
                  <c:v>34</c:v>
                </c:pt>
                <c:pt idx="27">
                  <c:v>42</c:v>
                </c:pt>
                <c:pt idx="28">
                  <c:v>45</c:v>
                </c:pt>
                <c:pt idx="29">
                  <c:v>38</c:v>
                </c:pt>
                <c:pt idx="30">
                  <c:v>32</c:v>
                </c:pt>
                <c:pt idx="31">
                  <c:v>29</c:v>
                </c:pt>
                <c:pt idx="32">
                  <c:v>29</c:v>
                </c:pt>
                <c:pt idx="33">
                  <c:v>17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25</c:v>
                </c:pt>
                <c:pt idx="39">
                  <c:v>36</c:v>
                </c:pt>
                <c:pt idx="40">
                  <c:v>44</c:v>
                </c:pt>
                <c:pt idx="41">
                  <c:v>36</c:v>
                </c:pt>
                <c:pt idx="42">
                  <c:v>39</c:v>
                </c:pt>
                <c:pt idx="43">
                  <c:v>30</c:v>
                </c:pt>
                <c:pt idx="44" formatCode="General">
                  <c:v>33</c:v>
                </c:pt>
                <c:pt idx="45" formatCode="General">
                  <c:v>39</c:v>
                </c:pt>
                <c:pt idx="46" formatCode="General">
                  <c:v>38</c:v>
                </c:pt>
                <c:pt idx="47" formatCode="General">
                  <c:v>47</c:v>
                </c:pt>
                <c:pt idx="48" formatCode="General">
                  <c:v>57</c:v>
                </c:pt>
                <c:pt idx="49" formatCode="General">
                  <c:v>68</c:v>
                </c:pt>
                <c:pt idx="50" formatCode="General">
                  <c:v>68</c:v>
                </c:pt>
                <c:pt idx="51" formatCode="General">
                  <c:v>64</c:v>
                </c:pt>
                <c:pt idx="52" formatCode="General">
                  <c:v>59</c:v>
                </c:pt>
                <c:pt idx="53" formatCode="General">
                  <c:v>50</c:v>
                </c:pt>
                <c:pt idx="54" formatCode="General">
                  <c:v>54</c:v>
                </c:pt>
                <c:pt idx="55" formatCode="General">
                  <c:v>61</c:v>
                </c:pt>
                <c:pt idx="56" formatCode="General">
                  <c:v>68</c:v>
                </c:pt>
                <c:pt idx="57" formatCode="General">
                  <c:v>70</c:v>
                </c:pt>
                <c:pt idx="58" formatCode="General">
                  <c:v>79</c:v>
                </c:pt>
                <c:pt idx="59" formatCode="General">
                  <c:v>87</c:v>
                </c:pt>
                <c:pt idx="60" formatCode="General">
                  <c:v>78</c:v>
                </c:pt>
                <c:pt idx="61" formatCode="General">
                  <c:v>82</c:v>
                </c:pt>
                <c:pt idx="62" formatCode="General">
                  <c:v>86</c:v>
                </c:pt>
                <c:pt idx="63" formatCode="General">
                  <c:v>84</c:v>
                </c:pt>
                <c:pt idx="64" formatCode="General">
                  <c:v>85</c:v>
                </c:pt>
                <c:pt idx="65" formatCode="General">
                  <c:v>81</c:v>
                </c:pt>
                <c:pt idx="66" formatCode="General">
                  <c:v>85</c:v>
                </c:pt>
                <c:pt idx="67" formatCode="General">
                  <c:v>83</c:v>
                </c:pt>
                <c:pt idx="68" formatCode="General">
                  <c:v>80</c:v>
                </c:pt>
                <c:pt idx="69" formatCode="General">
                  <c:v>80</c:v>
                </c:pt>
                <c:pt idx="70" formatCode="General">
                  <c:v>72</c:v>
                </c:pt>
                <c:pt idx="71" formatCode="General">
                  <c:v>67</c:v>
                </c:pt>
                <c:pt idx="72" formatCode="General">
                  <c:v>48</c:v>
                </c:pt>
                <c:pt idx="73" formatCode="General">
                  <c:v>45</c:v>
                </c:pt>
                <c:pt idx="74" formatCode="General">
                  <c:v>34</c:v>
                </c:pt>
                <c:pt idx="75" formatCode="General">
                  <c:v>33</c:v>
                </c:pt>
                <c:pt idx="76" formatCode="General">
                  <c:v>27</c:v>
                </c:pt>
                <c:pt idx="77" formatCode="General">
                  <c:v>26</c:v>
                </c:pt>
                <c:pt idx="78" formatCode="General">
                  <c:v>23</c:v>
                </c:pt>
                <c:pt idx="79" formatCode="General">
                  <c:v>28</c:v>
                </c:pt>
                <c:pt idx="80" formatCode="General">
                  <c:v>43</c:v>
                </c:pt>
                <c:pt idx="81" formatCode="General">
                  <c:v>36</c:v>
                </c:pt>
                <c:pt idx="82" formatCode="General">
                  <c:v>47</c:v>
                </c:pt>
                <c:pt idx="83" formatCode="General">
                  <c:v>44</c:v>
                </c:pt>
              </c:numCache>
            </c:numRef>
          </c:val>
        </c:ser>
        <c:marker val="1"/>
        <c:axId val="121524992"/>
        <c:axId val="121526528"/>
      </c:lineChart>
      <c:catAx>
        <c:axId val="121524992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526528"/>
        <c:crosses val="autoZero"/>
        <c:auto val="1"/>
        <c:lblAlgn val="ctr"/>
        <c:lblOffset val="100"/>
        <c:tickLblSkip val="3"/>
        <c:tickMarkSkip val="1"/>
      </c:catAx>
      <c:valAx>
        <c:axId val="121526528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52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004927590634558"/>
          <c:y val="4.6511627906977104E-2"/>
          <c:w val="0.40763544171054067"/>
          <c:h val="8.91474902846445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25400">
          <a:noFill/>
        </a:ln>
      </c:spPr>
    </c:sideWall>
    <c:backWall>
      <c:spPr>
        <a:solidFill>
          <a:srgbClr val="CC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65066186707036"/>
          <c:y val="2.8571428571428591E-2"/>
          <c:w val="0.88026029066211986"/>
          <c:h val="0.84571428571428553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hape val="cylinder"/>
        </c:ser>
        <c:shape val="box"/>
        <c:axId val="121691136"/>
        <c:axId val="121570048"/>
        <c:axId val="0"/>
      </c:bar3DChart>
      <c:catAx>
        <c:axId val="121691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570048"/>
        <c:crosses val="autoZero"/>
        <c:auto val="1"/>
        <c:lblAlgn val="ctr"/>
        <c:lblOffset val="100"/>
        <c:tickLblSkip val="1"/>
        <c:tickMarkSkip val="1"/>
      </c:catAx>
      <c:valAx>
        <c:axId val="12157004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91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82643189018865"/>
          <c:y val="1.4285714285714285E-2"/>
          <c:w val="0.18608448215818113"/>
          <c:h val="0.102857142857142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1954775181409644"/>
          <c:y val="4.5197864798135153E-2"/>
          <c:w val="0.84652732365658678"/>
          <c:h val="0.79661236706713157"/>
        </c:manualLayout>
      </c:layout>
      <c:lineChart>
        <c:grouping val="standard"/>
        <c:ser>
          <c:idx val="0"/>
          <c:order val="0"/>
          <c:tx>
            <c:strRef>
              <c:f>'KZN Population'!$H$1</c:f>
              <c:strCache>
                <c:ptCount val="1"/>
                <c:pt idx="0">
                  <c:v>2001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Population'!$H$3:$H$19</c:f>
              <c:numCache>
                <c:formatCode>#,##0</c:formatCode>
                <c:ptCount val="17"/>
                <c:pt idx="0">
                  <c:v>1226022</c:v>
                </c:pt>
                <c:pt idx="1">
                  <c:v>1228580</c:v>
                </c:pt>
                <c:pt idx="2">
                  <c:v>1161534</c:v>
                </c:pt>
                <c:pt idx="3">
                  <c:v>1069722</c:v>
                </c:pt>
                <c:pt idx="4">
                  <c:v>938824</c:v>
                </c:pt>
                <c:pt idx="5">
                  <c:v>835220</c:v>
                </c:pt>
                <c:pt idx="6">
                  <c:v>599610</c:v>
                </c:pt>
                <c:pt idx="7">
                  <c:v>508694</c:v>
                </c:pt>
                <c:pt idx="8">
                  <c:v>450700</c:v>
                </c:pt>
                <c:pt idx="9">
                  <c:v>379359</c:v>
                </c:pt>
                <c:pt idx="10">
                  <c:v>334531</c:v>
                </c:pt>
                <c:pt idx="11">
                  <c:v>263979</c:v>
                </c:pt>
                <c:pt idx="12">
                  <c:v>208250</c:v>
                </c:pt>
                <c:pt idx="13">
                  <c:v>146629</c:v>
                </c:pt>
                <c:pt idx="14">
                  <c:v>103728</c:v>
                </c:pt>
                <c:pt idx="15">
                  <c:v>59070</c:v>
                </c:pt>
                <c:pt idx="16">
                  <c:v>42713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'KZN Population'!$I$1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'KZN Population'!$G$3:$G$19</c:f>
              <c:strCache>
                <c:ptCount val="17"/>
                <c:pt idx="0">
                  <c:v>0-4</c:v>
                </c:pt>
                <c:pt idx="1">
                  <c:v>5-9.</c:v>
                </c:pt>
                <c:pt idx="2">
                  <c:v>10-14.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'KZN Population'!$I$3:$I$19</c:f>
              <c:numCache>
                <c:formatCode>#,##0</c:formatCode>
                <c:ptCount val="17"/>
                <c:pt idx="0">
                  <c:v>1157300</c:v>
                </c:pt>
                <c:pt idx="1">
                  <c:v>1175200</c:v>
                </c:pt>
                <c:pt idx="2">
                  <c:v>1203200</c:v>
                </c:pt>
                <c:pt idx="3">
                  <c:v>1197200</c:v>
                </c:pt>
                <c:pt idx="4">
                  <c:v>1096100</c:v>
                </c:pt>
                <c:pt idx="5">
                  <c:v>945400</c:v>
                </c:pt>
                <c:pt idx="6">
                  <c:v>782200</c:v>
                </c:pt>
                <c:pt idx="7">
                  <c:v>634700</c:v>
                </c:pt>
                <c:pt idx="8">
                  <c:v>452900</c:v>
                </c:pt>
                <c:pt idx="9">
                  <c:v>419900</c:v>
                </c:pt>
                <c:pt idx="10">
                  <c:v>371700</c:v>
                </c:pt>
                <c:pt idx="11">
                  <c:v>309600</c:v>
                </c:pt>
                <c:pt idx="12">
                  <c:v>254200</c:v>
                </c:pt>
                <c:pt idx="13">
                  <c:v>182800</c:v>
                </c:pt>
                <c:pt idx="14">
                  <c:v>128000</c:v>
                </c:pt>
                <c:pt idx="15">
                  <c:v>77600</c:v>
                </c:pt>
                <c:pt idx="16">
                  <c:v>61300</c:v>
                </c:pt>
              </c:numCache>
            </c:numRef>
          </c:val>
          <c:smooth val="1"/>
        </c:ser>
        <c:marker val="1"/>
        <c:axId val="121598720"/>
        <c:axId val="121600256"/>
      </c:lineChart>
      <c:catAx>
        <c:axId val="1215987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00256"/>
        <c:crosses val="autoZero"/>
        <c:lblAlgn val="ctr"/>
        <c:lblOffset val="100"/>
        <c:tickLblSkip val="1"/>
        <c:tickMarkSkip val="1"/>
      </c:catAx>
      <c:valAx>
        <c:axId val="121600256"/>
        <c:scaling>
          <c:orientation val="minMax"/>
        </c:scaling>
        <c:axPos val="l"/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598720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82781897821482"/>
          <c:y val="1.4124293785310734E-2"/>
          <c:w val="0.23101794020497024"/>
          <c:h val="8.47460592849625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088" r="0.7500000000000108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90761957361112E-2"/>
          <c:y val="1.1461334086975803E-2"/>
          <c:w val="0.92437050647527164"/>
          <c:h val="0.90544539287108372"/>
        </c:manualLayout>
      </c:layout>
      <c:bar3DChart>
        <c:barDir val="col"/>
        <c:grouping val="clustered"/>
        <c:ser>
          <c:idx val="0"/>
          <c:order val="0"/>
          <c:tx>
            <c:strRef>
              <c:f>'KZN Population'!$C$1</c:f>
              <c:strCache>
                <c:ptCount val="1"/>
                <c:pt idx="0">
                  <c:v>Year-on-Year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Population'!$A$4:$A$11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'KZN Population'!$C$4:$C$11</c:f>
              <c:numCache>
                <c:formatCode>0.00</c:formatCode>
                <c:ptCount val="8"/>
                <c:pt idx="0">
                  <c:v>1.070610374520059</c:v>
                </c:pt>
                <c:pt idx="1">
                  <c:v>0.95994765766497892</c:v>
                </c:pt>
                <c:pt idx="2">
                  <c:v>0.85620583886054147</c:v>
                </c:pt>
                <c:pt idx="3">
                  <c:v>0.76177520484032168</c:v>
                </c:pt>
                <c:pt idx="4">
                  <c:v>0.64282453719418209</c:v>
                </c:pt>
                <c:pt idx="5">
                  <c:v>0.71433269195447846</c:v>
                </c:pt>
                <c:pt idx="6">
                  <c:v>0.59570394742212363</c:v>
                </c:pt>
                <c:pt idx="7">
                  <c:v>3.4027626319141495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'KZN Population'!$D$1</c:f>
              <c:strCache>
                <c:ptCount val="1"/>
                <c:pt idx="0">
                  <c:v>Change in Year-on-Year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'KZN Population'!$A$4:$A$11</c:f>
              <c:str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strCache>
            </c:strRef>
          </c:cat>
          <c:val>
            <c:numRef>
              <c:f>'KZN Population'!$D$4:$D$11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-0.11066271685508011</c:v>
                </c:pt>
                <c:pt idx="2">
                  <c:v>-0.10374181880443745</c:v>
                </c:pt>
                <c:pt idx="3">
                  <c:v>-9.4430634020219784E-2</c:v>
                </c:pt>
                <c:pt idx="4">
                  <c:v>-0.1189506676461396</c:v>
                </c:pt>
                <c:pt idx="5">
                  <c:v>7.1508154760296372E-2</c:v>
                </c:pt>
                <c:pt idx="6">
                  <c:v>-0.11862874453235484</c:v>
                </c:pt>
                <c:pt idx="7">
                  <c:v>2.8070586844920258</c:v>
                </c:pt>
              </c:numCache>
            </c:numRef>
          </c:val>
          <c:shape val="cylinder"/>
        </c:ser>
        <c:shape val="box"/>
        <c:axId val="121842304"/>
        <c:axId val="121844096"/>
        <c:axId val="0"/>
      </c:bar3DChart>
      <c:catAx>
        <c:axId val="121842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4096"/>
        <c:crosses val="autoZero"/>
        <c:auto val="1"/>
        <c:lblAlgn val="ctr"/>
        <c:lblOffset val="100"/>
        <c:tickLblSkip val="1"/>
        <c:tickMarkSkip val="1"/>
      </c:catAx>
      <c:valAx>
        <c:axId val="12184409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62237808509263"/>
          <c:y val="1.432664756446991E-2"/>
          <c:w val="0.28739513443171977"/>
          <c:h val="0.12320946987643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/>
      <c:txPr>
        <a:bodyPr/>
        <a:lstStyle/>
        <a:p>
          <a:pPr>
            <a:defRPr lang="en-ZA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0398996313144138"/>
          <c:y val="2.0090599786137843E-2"/>
          <c:w val="0.87450466052448761"/>
          <c:h val="0.81755250963999859"/>
        </c:manualLayout>
      </c:layout>
      <c:lineChart>
        <c:grouping val="standard"/>
        <c:ser>
          <c:idx val="0"/>
          <c:order val="0"/>
          <c:tx>
            <c:strRef>
              <c:f>'National Government'!$C$91</c:f>
              <c:strCache>
                <c:ptCount val="1"/>
                <c:pt idx="0">
                  <c:v>Total national government debt (R millions )  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'National Government'!$A$92:$B$224</c:f>
              <c:strCache>
                <c:ptCount val="133"/>
                <c:pt idx="0">
                  <c:v>Dec-99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  <c:pt idx="13">
                  <c:v>Jan-01</c:v>
                </c:pt>
                <c:pt idx="14">
                  <c:v>Feb-01</c:v>
                </c:pt>
                <c:pt idx="15">
                  <c:v>Mar-01</c:v>
                </c:pt>
                <c:pt idx="16">
                  <c:v>Apr-01</c:v>
                </c:pt>
                <c:pt idx="17">
                  <c:v>May-01</c:v>
                </c:pt>
                <c:pt idx="18">
                  <c:v>Jun-01</c:v>
                </c:pt>
                <c:pt idx="19">
                  <c:v>Jul-01</c:v>
                </c:pt>
                <c:pt idx="20">
                  <c:v>Aug-01</c:v>
                </c:pt>
                <c:pt idx="21">
                  <c:v>Sep-01</c:v>
                </c:pt>
                <c:pt idx="22">
                  <c:v>Oct-01</c:v>
                </c:pt>
                <c:pt idx="23">
                  <c:v>Nov-01</c:v>
                </c:pt>
                <c:pt idx="24">
                  <c:v>Dec-01</c:v>
                </c:pt>
                <c:pt idx="25">
                  <c:v>Jan-02</c:v>
                </c:pt>
                <c:pt idx="26">
                  <c:v>Feb-02</c:v>
                </c:pt>
                <c:pt idx="27">
                  <c:v>Mar-02</c:v>
                </c:pt>
                <c:pt idx="28">
                  <c:v>Apr-02</c:v>
                </c:pt>
                <c:pt idx="29">
                  <c:v>May-02</c:v>
                </c:pt>
                <c:pt idx="30">
                  <c:v>Jun-02</c:v>
                </c:pt>
                <c:pt idx="31">
                  <c:v>Jul-02</c:v>
                </c:pt>
                <c:pt idx="32">
                  <c:v>Aug-02</c:v>
                </c:pt>
                <c:pt idx="33">
                  <c:v>Sep-02</c:v>
                </c:pt>
                <c:pt idx="34">
                  <c:v>Oct-02</c:v>
                </c:pt>
                <c:pt idx="35">
                  <c:v>Nov-02</c:v>
                </c:pt>
                <c:pt idx="36">
                  <c:v>Dec-02</c:v>
                </c:pt>
                <c:pt idx="37">
                  <c:v>Jan-03</c:v>
                </c:pt>
                <c:pt idx="38">
                  <c:v>Feb-03</c:v>
                </c:pt>
                <c:pt idx="39">
                  <c:v>Mar-03</c:v>
                </c:pt>
                <c:pt idx="40">
                  <c:v>Apr-03</c:v>
                </c:pt>
                <c:pt idx="41">
                  <c:v>May-03</c:v>
                </c:pt>
                <c:pt idx="42">
                  <c:v>Jun-03</c:v>
                </c:pt>
                <c:pt idx="43">
                  <c:v>Jul-03</c:v>
                </c:pt>
                <c:pt idx="44">
                  <c:v>Aug-03</c:v>
                </c:pt>
                <c:pt idx="45">
                  <c:v>Sep-03</c:v>
                </c:pt>
                <c:pt idx="46">
                  <c:v>Oct-03</c:v>
                </c:pt>
                <c:pt idx="47">
                  <c:v>Nov-03</c:v>
                </c:pt>
                <c:pt idx="48">
                  <c:v>Dec-03</c:v>
                </c:pt>
                <c:pt idx="49">
                  <c:v>Jan-04</c:v>
                </c:pt>
                <c:pt idx="50">
                  <c:v>Feb-04</c:v>
                </c:pt>
                <c:pt idx="51">
                  <c:v>Mar-04</c:v>
                </c:pt>
                <c:pt idx="52">
                  <c:v>Apr-04</c:v>
                </c:pt>
                <c:pt idx="53">
                  <c:v>May-04</c:v>
                </c:pt>
                <c:pt idx="54">
                  <c:v>Jun-04</c:v>
                </c:pt>
                <c:pt idx="55">
                  <c:v>Jul-04</c:v>
                </c:pt>
                <c:pt idx="56">
                  <c:v>Aug-04</c:v>
                </c:pt>
                <c:pt idx="57">
                  <c:v>Sep-04</c:v>
                </c:pt>
                <c:pt idx="58">
                  <c:v>Oct-04</c:v>
                </c:pt>
                <c:pt idx="59">
                  <c:v>Nov-04</c:v>
                </c:pt>
                <c:pt idx="60">
                  <c:v>Dec-04</c:v>
                </c:pt>
                <c:pt idx="61">
                  <c:v>Jan-05</c:v>
                </c:pt>
                <c:pt idx="62">
                  <c:v>Feb-05</c:v>
                </c:pt>
                <c:pt idx="63">
                  <c:v>Mar-05</c:v>
                </c:pt>
                <c:pt idx="64">
                  <c:v>Apr-05</c:v>
                </c:pt>
                <c:pt idx="65">
                  <c:v>May-05</c:v>
                </c:pt>
                <c:pt idx="66">
                  <c:v>Jun-05</c:v>
                </c:pt>
                <c:pt idx="67">
                  <c:v>Jul-05</c:v>
                </c:pt>
                <c:pt idx="68">
                  <c:v>Aug-05</c:v>
                </c:pt>
                <c:pt idx="69">
                  <c:v>Sep-05</c:v>
                </c:pt>
                <c:pt idx="70">
                  <c:v>Oct-05</c:v>
                </c:pt>
                <c:pt idx="71">
                  <c:v>Nov-05</c:v>
                </c:pt>
                <c:pt idx="72">
                  <c:v>Dec-05</c:v>
                </c:pt>
                <c:pt idx="73">
                  <c:v>Jan-06</c:v>
                </c:pt>
                <c:pt idx="74">
                  <c:v>Feb-06</c:v>
                </c:pt>
                <c:pt idx="75">
                  <c:v>Mar-06</c:v>
                </c:pt>
                <c:pt idx="76">
                  <c:v>Apr-06</c:v>
                </c:pt>
                <c:pt idx="77">
                  <c:v>May-06</c:v>
                </c:pt>
                <c:pt idx="78">
                  <c:v>Jun-06</c:v>
                </c:pt>
                <c:pt idx="79">
                  <c:v>Jul-06</c:v>
                </c:pt>
                <c:pt idx="80">
                  <c:v>Aug-06</c:v>
                </c:pt>
                <c:pt idx="81">
                  <c:v>Sep-06</c:v>
                </c:pt>
                <c:pt idx="82">
                  <c:v>Oct-06</c:v>
                </c:pt>
                <c:pt idx="83">
                  <c:v>Nov-06</c:v>
                </c:pt>
                <c:pt idx="84">
                  <c:v>Dec-06</c:v>
                </c:pt>
                <c:pt idx="85">
                  <c:v>Jan-07</c:v>
                </c:pt>
                <c:pt idx="86">
                  <c:v>Feb-07</c:v>
                </c:pt>
                <c:pt idx="87">
                  <c:v>Mar-07</c:v>
                </c:pt>
                <c:pt idx="88">
                  <c:v>Apr-07</c:v>
                </c:pt>
                <c:pt idx="89">
                  <c:v>May-07</c:v>
                </c:pt>
                <c:pt idx="90">
                  <c:v>Jun-07</c:v>
                </c:pt>
                <c:pt idx="91">
                  <c:v>Jul-07</c:v>
                </c:pt>
                <c:pt idx="92">
                  <c:v>Aug-07</c:v>
                </c:pt>
                <c:pt idx="93">
                  <c:v>Sep-07</c:v>
                </c:pt>
                <c:pt idx="94">
                  <c:v>Oct-07</c:v>
                </c:pt>
                <c:pt idx="95">
                  <c:v>Nov-07</c:v>
                </c:pt>
                <c:pt idx="96">
                  <c:v>Dec-07</c:v>
                </c:pt>
                <c:pt idx="97">
                  <c:v>Jan-08</c:v>
                </c:pt>
                <c:pt idx="98">
                  <c:v>Feb-08</c:v>
                </c:pt>
                <c:pt idx="99">
                  <c:v>Mar-08</c:v>
                </c:pt>
                <c:pt idx="100">
                  <c:v>Apr-08</c:v>
                </c:pt>
                <c:pt idx="101">
                  <c:v>May-08</c:v>
                </c:pt>
                <c:pt idx="102">
                  <c:v>Jun-08</c:v>
                </c:pt>
                <c:pt idx="103">
                  <c:v>Jul-08</c:v>
                </c:pt>
                <c:pt idx="104">
                  <c:v>Aug-08</c:v>
                </c:pt>
                <c:pt idx="105">
                  <c:v>Sep-08</c:v>
                </c:pt>
                <c:pt idx="106">
                  <c:v>Oct-08</c:v>
                </c:pt>
                <c:pt idx="107">
                  <c:v>Nov-08</c:v>
                </c:pt>
                <c:pt idx="108">
                  <c:v>Dec-08</c:v>
                </c:pt>
                <c:pt idx="109">
                  <c:v>Jan-09</c:v>
                </c:pt>
                <c:pt idx="110">
                  <c:v>Feb-09</c:v>
                </c:pt>
                <c:pt idx="111">
                  <c:v>Mar-09</c:v>
                </c:pt>
                <c:pt idx="112">
                  <c:v>Apr-09</c:v>
                </c:pt>
                <c:pt idx="113">
                  <c:v>May-09</c:v>
                </c:pt>
                <c:pt idx="114">
                  <c:v>Jun-09</c:v>
                </c:pt>
                <c:pt idx="115">
                  <c:v>Jul-09</c:v>
                </c:pt>
                <c:pt idx="116">
                  <c:v>Aug-09</c:v>
                </c:pt>
                <c:pt idx="117">
                  <c:v>Sep-09</c:v>
                </c:pt>
                <c:pt idx="118">
                  <c:v>Oct-09</c:v>
                </c:pt>
                <c:pt idx="119">
                  <c:v>Nov-09</c:v>
                </c:pt>
                <c:pt idx="120">
                  <c:v>Dec-09</c:v>
                </c:pt>
                <c:pt idx="121">
                  <c:v>Jan-10</c:v>
                </c:pt>
                <c:pt idx="122">
                  <c:v>Feb-10</c:v>
                </c:pt>
                <c:pt idx="123">
                  <c:v>Mar-10</c:v>
                </c:pt>
                <c:pt idx="124">
                  <c:v>Apr-10</c:v>
                </c:pt>
                <c:pt idx="125">
                  <c:v>May-10</c:v>
                </c:pt>
                <c:pt idx="126">
                  <c:v>Jun-10</c:v>
                </c:pt>
                <c:pt idx="127">
                  <c:v>Jul-10</c:v>
                </c:pt>
                <c:pt idx="128">
                  <c:v>Aug-10</c:v>
                </c:pt>
                <c:pt idx="129">
                  <c:v>Sep-10</c:v>
                </c:pt>
                <c:pt idx="130">
                  <c:v>Oct-10</c:v>
                </c:pt>
                <c:pt idx="131">
                  <c:v>Nov-10</c:v>
                </c:pt>
                <c:pt idx="132">
                  <c:v>Dec-10</c:v>
                </c:pt>
              </c:strCache>
            </c:strRef>
          </c:cat>
          <c:val>
            <c:numRef>
              <c:f>'National Government'!$C$92:$C$224</c:f>
              <c:numCache>
                <c:formatCode>#,##0</c:formatCode>
                <c:ptCount val="133"/>
                <c:pt idx="0">
                  <c:v>391420</c:v>
                </c:pt>
                <c:pt idx="1">
                  <c:v>390273</c:v>
                </c:pt>
                <c:pt idx="2">
                  <c:v>394235</c:v>
                </c:pt>
                <c:pt idx="3">
                  <c:v>390438</c:v>
                </c:pt>
                <c:pt idx="4">
                  <c:v>398920</c:v>
                </c:pt>
                <c:pt idx="5">
                  <c:v>400927</c:v>
                </c:pt>
                <c:pt idx="6">
                  <c:v>402707</c:v>
                </c:pt>
                <c:pt idx="7">
                  <c:v>406735</c:v>
                </c:pt>
                <c:pt idx="8">
                  <c:v>409790</c:v>
                </c:pt>
                <c:pt idx="9">
                  <c:v>411984</c:v>
                </c:pt>
                <c:pt idx="10">
                  <c:v>412123</c:v>
                </c:pt>
                <c:pt idx="11">
                  <c:v>409058</c:v>
                </c:pt>
                <c:pt idx="12">
                  <c:v>409363</c:v>
                </c:pt>
                <c:pt idx="13">
                  <c:v>411498</c:v>
                </c:pt>
                <c:pt idx="14">
                  <c:v>412351</c:v>
                </c:pt>
                <c:pt idx="15">
                  <c:v>417454</c:v>
                </c:pt>
                <c:pt idx="16">
                  <c:v>428488</c:v>
                </c:pt>
                <c:pt idx="17">
                  <c:v>430293</c:v>
                </c:pt>
                <c:pt idx="18">
                  <c:v>434404</c:v>
                </c:pt>
                <c:pt idx="19">
                  <c:v>437815</c:v>
                </c:pt>
                <c:pt idx="20">
                  <c:v>442511</c:v>
                </c:pt>
                <c:pt idx="21">
                  <c:v>447699</c:v>
                </c:pt>
                <c:pt idx="22">
                  <c:v>451659</c:v>
                </c:pt>
                <c:pt idx="23">
                  <c:v>456536</c:v>
                </c:pt>
                <c:pt idx="24">
                  <c:v>462446</c:v>
                </c:pt>
                <c:pt idx="25">
                  <c:v>451790</c:v>
                </c:pt>
                <c:pt idx="26">
                  <c:v>450727</c:v>
                </c:pt>
                <c:pt idx="27">
                  <c:v>460199</c:v>
                </c:pt>
                <c:pt idx="28">
                  <c:v>472181</c:v>
                </c:pt>
                <c:pt idx="29">
                  <c:v>470381</c:v>
                </c:pt>
                <c:pt idx="30">
                  <c:v>479594</c:v>
                </c:pt>
                <c:pt idx="31">
                  <c:v>478033</c:v>
                </c:pt>
                <c:pt idx="32">
                  <c:v>480097</c:v>
                </c:pt>
                <c:pt idx="33">
                  <c:v>479696</c:v>
                </c:pt>
                <c:pt idx="34">
                  <c:v>462215</c:v>
                </c:pt>
                <c:pt idx="35">
                  <c:v>456658</c:v>
                </c:pt>
                <c:pt idx="36">
                  <c:v>454278</c:v>
                </c:pt>
                <c:pt idx="37">
                  <c:v>454011</c:v>
                </c:pt>
                <c:pt idx="38">
                  <c:v>454401</c:v>
                </c:pt>
                <c:pt idx="39">
                  <c:v>462645</c:v>
                </c:pt>
                <c:pt idx="40">
                  <c:v>464132</c:v>
                </c:pt>
                <c:pt idx="41">
                  <c:v>487451</c:v>
                </c:pt>
                <c:pt idx="42">
                  <c:v>481651</c:v>
                </c:pt>
                <c:pt idx="43">
                  <c:v>479705</c:v>
                </c:pt>
                <c:pt idx="44">
                  <c:v>483253</c:v>
                </c:pt>
                <c:pt idx="45">
                  <c:v>486429</c:v>
                </c:pt>
                <c:pt idx="46">
                  <c:v>491107</c:v>
                </c:pt>
                <c:pt idx="47">
                  <c:v>492137</c:v>
                </c:pt>
                <c:pt idx="48">
                  <c:v>499812</c:v>
                </c:pt>
                <c:pt idx="49">
                  <c:v>503300</c:v>
                </c:pt>
                <c:pt idx="50">
                  <c:v>480400</c:v>
                </c:pt>
                <c:pt idx="51">
                  <c:v>473096</c:v>
                </c:pt>
                <c:pt idx="52">
                  <c:v>480809</c:v>
                </c:pt>
                <c:pt idx="53">
                  <c:v>482532</c:v>
                </c:pt>
                <c:pt idx="54">
                  <c:v>487776</c:v>
                </c:pt>
                <c:pt idx="55">
                  <c:v>493193</c:v>
                </c:pt>
                <c:pt idx="56">
                  <c:v>505055</c:v>
                </c:pt>
                <c:pt idx="57">
                  <c:v>509421</c:v>
                </c:pt>
                <c:pt idx="58">
                  <c:v>512480</c:v>
                </c:pt>
                <c:pt idx="59">
                  <c:v>516001</c:v>
                </c:pt>
                <c:pt idx="60">
                  <c:v>519344</c:v>
                </c:pt>
                <c:pt idx="61">
                  <c:v>525851</c:v>
                </c:pt>
                <c:pt idx="62">
                  <c:v>502321</c:v>
                </c:pt>
                <c:pt idx="63">
                  <c:v>506970</c:v>
                </c:pt>
                <c:pt idx="64">
                  <c:v>509272</c:v>
                </c:pt>
                <c:pt idx="65">
                  <c:v>525072</c:v>
                </c:pt>
                <c:pt idx="66">
                  <c:v>530144</c:v>
                </c:pt>
                <c:pt idx="67">
                  <c:v>537439</c:v>
                </c:pt>
                <c:pt idx="68">
                  <c:v>535490</c:v>
                </c:pt>
                <c:pt idx="69">
                  <c:v>536404</c:v>
                </c:pt>
                <c:pt idx="70">
                  <c:v>542244</c:v>
                </c:pt>
                <c:pt idx="71">
                  <c:v>545276</c:v>
                </c:pt>
                <c:pt idx="72">
                  <c:v>545128</c:v>
                </c:pt>
                <c:pt idx="73">
                  <c:v>546897</c:v>
                </c:pt>
                <c:pt idx="74">
                  <c:v>524552</c:v>
                </c:pt>
                <c:pt idx="75">
                  <c:v>526715</c:v>
                </c:pt>
                <c:pt idx="76">
                  <c:v>537467</c:v>
                </c:pt>
                <c:pt idx="77">
                  <c:v>548318</c:v>
                </c:pt>
                <c:pt idx="78">
                  <c:v>559024</c:v>
                </c:pt>
                <c:pt idx="79">
                  <c:v>563399</c:v>
                </c:pt>
                <c:pt idx="80">
                  <c:v>568044</c:v>
                </c:pt>
                <c:pt idx="81">
                  <c:v>581234</c:v>
                </c:pt>
                <c:pt idx="82">
                  <c:v>579275</c:v>
                </c:pt>
                <c:pt idx="83">
                  <c:v>579296</c:v>
                </c:pt>
                <c:pt idx="84">
                  <c:v>574871</c:v>
                </c:pt>
                <c:pt idx="85">
                  <c:v>579940</c:v>
                </c:pt>
                <c:pt idx="86">
                  <c:v>560487</c:v>
                </c:pt>
                <c:pt idx="87">
                  <c:v>523396</c:v>
                </c:pt>
                <c:pt idx="88">
                  <c:v>524621</c:v>
                </c:pt>
                <c:pt idx="89">
                  <c:v>527942</c:v>
                </c:pt>
                <c:pt idx="90">
                  <c:v>530434</c:v>
                </c:pt>
                <c:pt idx="91">
                  <c:v>531558</c:v>
                </c:pt>
                <c:pt idx="92">
                  <c:v>539582</c:v>
                </c:pt>
                <c:pt idx="93">
                  <c:v>537478</c:v>
                </c:pt>
                <c:pt idx="94">
                  <c:v>535520</c:v>
                </c:pt>
                <c:pt idx="95">
                  <c:v>544475</c:v>
                </c:pt>
                <c:pt idx="96">
                  <c:v>542150</c:v>
                </c:pt>
                <c:pt idx="97">
                  <c:v>554165</c:v>
                </c:pt>
                <c:pt idx="98">
                  <c:v>544227</c:v>
                </c:pt>
                <c:pt idx="99">
                  <c:v>499477</c:v>
                </c:pt>
                <c:pt idx="100">
                  <c:v>495477</c:v>
                </c:pt>
                <c:pt idx="101">
                  <c:v>501431</c:v>
                </c:pt>
                <c:pt idx="102">
                  <c:v>508744</c:v>
                </c:pt>
                <c:pt idx="103">
                  <c:v>504051</c:v>
                </c:pt>
                <c:pt idx="104">
                  <c:v>509923</c:v>
                </c:pt>
                <c:pt idx="105">
                  <c:v>520117</c:v>
                </c:pt>
                <c:pt idx="106">
                  <c:v>537441</c:v>
                </c:pt>
                <c:pt idx="107">
                  <c:v>541689</c:v>
                </c:pt>
                <c:pt idx="108">
                  <c:v>543693</c:v>
                </c:pt>
                <c:pt idx="109">
                  <c:v>553094</c:v>
                </c:pt>
                <c:pt idx="110">
                  <c:v>536654</c:v>
                </c:pt>
                <c:pt idx="111">
                  <c:v>514809</c:v>
                </c:pt>
                <c:pt idx="112">
                  <c:v>520262</c:v>
                </c:pt>
                <c:pt idx="113">
                  <c:v>543135</c:v>
                </c:pt>
                <c:pt idx="114">
                  <c:v>556911</c:v>
                </c:pt>
                <c:pt idx="115">
                  <c:v>571008</c:v>
                </c:pt>
                <c:pt idx="116">
                  <c:v>574564</c:v>
                </c:pt>
                <c:pt idx="117">
                  <c:v>600780</c:v>
                </c:pt>
                <c:pt idx="118">
                  <c:v>619947</c:v>
                </c:pt>
                <c:pt idx="119">
                  <c:v>633425</c:v>
                </c:pt>
                <c:pt idx="120">
                  <c:v>642429</c:v>
                </c:pt>
                <c:pt idx="121">
                  <c:v>655853</c:v>
                </c:pt>
                <c:pt idx="122">
                  <c:v>667084</c:v>
                </c:pt>
                <c:pt idx="123">
                  <c:v>752975</c:v>
                </c:pt>
                <c:pt idx="124">
                  <c:v>766786</c:v>
                </c:pt>
                <c:pt idx="125">
                  <c:v>788994</c:v>
                </c:pt>
                <c:pt idx="126">
                  <c:v>812815</c:v>
                </c:pt>
                <c:pt idx="127">
                  <c:v>826237</c:v>
                </c:pt>
                <c:pt idx="128">
                  <c:v>833602</c:v>
                </c:pt>
                <c:pt idx="129">
                  <c:v>846072</c:v>
                </c:pt>
                <c:pt idx="130">
                  <c:v>863609</c:v>
                </c:pt>
                <c:pt idx="131">
                  <c:v>883099</c:v>
                </c:pt>
                <c:pt idx="132">
                  <c:v>891132</c:v>
                </c:pt>
              </c:numCache>
            </c:numRef>
          </c:val>
        </c:ser>
        <c:marker val="1"/>
        <c:axId val="121913344"/>
        <c:axId val="121914880"/>
      </c:lineChart>
      <c:catAx>
        <c:axId val="121913344"/>
        <c:scaling>
          <c:orientation val="minMax"/>
        </c:scaling>
        <c:axPos val="b"/>
        <c:numFmt formatCode="mmm\-yy" sourceLinked="0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21914880"/>
        <c:crosses val="autoZero"/>
        <c:auto val="1"/>
        <c:lblAlgn val="ctr"/>
        <c:lblOffset val="100"/>
      </c:catAx>
      <c:valAx>
        <c:axId val="121914880"/>
        <c:scaling>
          <c:orientation val="minMax"/>
          <c:min val="350000"/>
        </c:scaling>
        <c:axPos val="l"/>
        <c:numFmt formatCode="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2191334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8.4348245015628556E-2"/>
          <c:y val="3.926620578263261E-2"/>
          <c:w val="0.88149710361094658"/>
          <c:h val="0.92146758843472321"/>
        </c:manualLayout>
      </c:layout>
      <c:bar3DChart>
        <c:barDir val="col"/>
        <c:grouping val="clustered"/>
        <c:ser>
          <c:idx val="0"/>
          <c:order val="0"/>
          <c:tx>
            <c:strRef>
              <c:f>'National Government'!$D$91</c:f>
              <c:strCache>
                <c:ptCount val="1"/>
                <c:pt idx="0">
                  <c:v>Monthly Change</c:v>
                </c:pt>
              </c:strCache>
            </c:strRef>
          </c:tx>
          <c:cat>
            <c:strRef>
              <c:f>'National Government'!$B$226:$B$236</c:f>
              <c:strCache>
                <c:ptCount val="11"/>
                <c:pt idx="0">
                  <c:v>Average 2000</c:v>
                </c:pt>
                <c:pt idx="1">
                  <c:v>Average 2001</c:v>
                </c:pt>
                <c:pt idx="2">
                  <c:v>Average 2002</c:v>
                </c:pt>
                <c:pt idx="3">
                  <c:v>Average 2003</c:v>
                </c:pt>
                <c:pt idx="4">
                  <c:v>Average 2004</c:v>
                </c:pt>
                <c:pt idx="5">
                  <c:v>Average 2005</c:v>
                </c:pt>
                <c:pt idx="6">
                  <c:v>Average 2006</c:v>
                </c:pt>
                <c:pt idx="7">
                  <c:v>Average 2007</c:v>
                </c:pt>
                <c:pt idx="8">
                  <c:v>Average 2008</c:v>
                </c:pt>
                <c:pt idx="9">
                  <c:v>Average 2009</c:v>
                </c:pt>
                <c:pt idx="10">
                  <c:v>Average 2010</c:v>
                </c:pt>
              </c:strCache>
            </c:strRef>
          </c:cat>
          <c:val>
            <c:numRef>
              <c:f>'National Government'!$D$226:$D$236</c:f>
              <c:numCache>
                <c:formatCode>0.00</c:formatCode>
                <c:ptCount val="11"/>
                <c:pt idx="0">
                  <c:v>0.3774877227546139</c:v>
                </c:pt>
                <c:pt idx="1">
                  <c:v>1.022937076882491</c:v>
                </c:pt>
                <c:pt idx="2">
                  <c:v>-0.1334870166463705</c:v>
                </c:pt>
                <c:pt idx="3">
                  <c:v>0.81007621731308899</c:v>
                </c:pt>
                <c:pt idx="4">
                  <c:v>0.33487476515586506</c:v>
                </c:pt>
                <c:pt idx="5">
                  <c:v>0.41925894734914326</c:v>
                </c:pt>
                <c:pt idx="6">
                  <c:v>0.45797083573805158</c:v>
                </c:pt>
                <c:pt idx="7">
                  <c:v>-0.46155817023387175</c:v>
                </c:pt>
                <c:pt idx="8">
                  <c:v>6.6017397890817453E-2</c:v>
                </c:pt>
                <c:pt idx="9">
                  <c:v>1.4317404002619547</c:v>
                </c:pt>
                <c:pt idx="10">
                  <c:v>2.8087491960256283</c:v>
                </c:pt>
              </c:numCache>
            </c:numRef>
          </c:val>
        </c:ser>
        <c:ser>
          <c:idx val="1"/>
          <c:order val="1"/>
          <c:tx>
            <c:strRef>
              <c:f>'National Government'!$E$91</c:f>
              <c:strCache>
                <c:ptCount val="1"/>
                <c:pt idx="0">
                  <c:v>Annual Change</c:v>
                </c:pt>
              </c:strCache>
            </c:strRef>
          </c:tx>
          <c:cat>
            <c:strRef>
              <c:f>'National Government'!$B$226:$B$236</c:f>
              <c:strCache>
                <c:ptCount val="11"/>
                <c:pt idx="0">
                  <c:v>Average 2000</c:v>
                </c:pt>
                <c:pt idx="1">
                  <c:v>Average 2001</c:v>
                </c:pt>
                <c:pt idx="2">
                  <c:v>Average 2002</c:v>
                </c:pt>
                <c:pt idx="3">
                  <c:v>Average 2003</c:v>
                </c:pt>
                <c:pt idx="4">
                  <c:v>Average 2004</c:v>
                </c:pt>
                <c:pt idx="5">
                  <c:v>Average 2005</c:v>
                </c:pt>
                <c:pt idx="6">
                  <c:v>Average 2006</c:v>
                </c:pt>
                <c:pt idx="7">
                  <c:v>Average 2007</c:v>
                </c:pt>
                <c:pt idx="8">
                  <c:v>Average 2008</c:v>
                </c:pt>
                <c:pt idx="9">
                  <c:v>Average 2009</c:v>
                </c:pt>
                <c:pt idx="10">
                  <c:v>Average 2010</c:v>
                </c:pt>
              </c:strCache>
            </c:strRef>
          </c:cat>
          <c:val>
            <c:numRef>
              <c:f>'National Government'!$E$226:$E$236</c:f>
              <c:numCache>
                <c:formatCode>0.00</c:formatCode>
                <c:ptCount val="11"/>
                <c:pt idx="0">
                  <c:v>4.5840784834704413</c:v>
                </c:pt>
                <c:pt idx="1">
                  <c:v>8.168582055100245</c:v>
                </c:pt>
                <c:pt idx="2">
                  <c:v>7.0565277552922394</c:v>
                </c:pt>
                <c:pt idx="3">
                  <c:v>2.5538018822651991</c:v>
                </c:pt>
                <c:pt idx="4">
                  <c:v>3.9876224045892315</c:v>
                </c:pt>
                <c:pt idx="5">
                  <c:v>6.3638119210936068</c:v>
                </c:pt>
                <c:pt idx="6">
                  <c:v>5.4604392445045207</c:v>
                </c:pt>
                <c:pt idx="7">
                  <c:v>-3.0337107719070517</c:v>
                </c:pt>
                <c:pt idx="8">
                  <c:v>-3.3626050483023229</c:v>
                </c:pt>
                <c:pt idx="9">
                  <c:v>9.6823326910544285</c:v>
                </c:pt>
                <c:pt idx="10">
                  <c:v>39.649361479709107</c:v>
                </c:pt>
              </c:numCache>
            </c:numRef>
          </c:val>
        </c:ser>
        <c:shape val="box"/>
        <c:axId val="121948032"/>
        <c:axId val="121949568"/>
        <c:axId val="0"/>
      </c:bar3DChart>
      <c:catAx>
        <c:axId val="121948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21949568"/>
        <c:crosses val="autoZero"/>
        <c:auto val="1"/>
        <c:lblAlgn val="ctr"/>
        <c:lblOffset val="100"/>
      </c:catAx>
      <c:valAx>
        <c:axId val="121949568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2194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5930300640940561E-2"/>
          <c:y val="3.9506268099604801E-2"/>
          <c:w val="0.90406976245354265"/>
          <c:h val="0.83703905536039036"/>
        </c:manualLayout>
      </c:layout>
      <c:lineChart>
        <c:grouping val="standard"/>
        <c:ser>
          <c:idx val="0"/>
          <c:order val="0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Manufacturing!$A$166:$A$179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Manufacturing!$B$166:$B$179</c:f>
              <c:numCache>
                <c:formatCode>0.00</c:formatCode>
                <c:ptCount val="14"/>
                <c:pt idx="0">
                  <c:v>86.875</c:v>
                </c:pt>
                <c:pt idx="1">
                  <c:v>86.433333333333323</c:v>
                </c:pt>
                <c:pt idx="2">
                  <c:v>89.566666666666663</c:v>
                </c:pt>
                <c:pt idx="3">
                  <c:v>91.466666666666654</c:v>
                </c:pt>
                <c:pt idx="4">
                  <c:v>95.341666666666683</c:v>
                </c:pt>
                <c:pt idx="5">
                  <c:v>93.408333333333346</c:v>
                </c:pt>
                <c:pt idx="6">
                  <c:v>97.11666666666666</c:v>
                </c:pt>
                <c:pt idx="7">
                  <c:v>99.983333333333334</c:v>
                </c:pt>
                <c:pt idx="8">
                  <c:v>104.80833333333334</c:v>
                </c:pt>
                <c:pt idx="9">
                  <c:v>110.91818181818181</c:v>
                </c:pt>
                <c:pt idx="10">
                  <c:v>110.58333333333333</c:v>
                </c:pt>
                <c:pt idx="11">
                  <c:v>96.27500000000002</c:v>
                </c:pt>
                <c:pt idx="12">
                  <c:v>100.93333333333334</c:v>
                </c:pt>
                <c:pt idx="13">
                  <c:v>99.066666666666677</c:v>
                </c:pt>
              </c:numCache>
            </c:numRef>
          </c:val>
        </c:ser>
        <c:marker val="1"/>
        <c:axId val="121961856"/>
        <c:axId val="122238080"/>
      </c:lineChart>
      <c:catAx>
        <c:axId val="12196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38080"/>
        <c:crosses val="autoZero"/>
        <c:auto val="1"/>
        <c:lblAlgn val="ctr"/>
        <c:lblOffset val="100"/>
        <c:tickLblSkip val="1"/>
        <c:tickMarkSkip val="1"/>
      </c:catAx>
      <c:valAx>
        <c:axId val="122238080"/>
        <c:scaling>
          <c:orientation val="minMax"/>
          <c:min val="8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6185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37228121283771"/>
          <c:y val="1.2345679012345723E-2"/>
          <c:w val="0.51889566753219218"/>
          <c:h val="0.1283953209552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3933236574746494"/>
          <c:y val="3.6945857241303892E-2"/>
          <c:w val="0.85486211901306242"/>
          <c:h val="0.84975471655001233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Manufacturing!$A$166:$A$179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Manufacturing!$C$166:$C$179</c:f>
              <c:numCache>
                <c:formatCode>"R"\ #,##0;"R"\ \-#,##0</c:formatCode>
                <c:ptCount val="14"/>
                <c:pt idx="0">
                  <c:v>40156902.166666664</c:v>
                </c:pt>
                <c:pt idx="1">
                  <c:v>42624687</c:v>
                </c:pt>
                <c:pt idx="2">
                  <c:v>48139170.833333336</c:v>
                </c:pt>
                <c:pt idx="3">
                  <c:v>54007764.583333336</c:v>
                </c:pt>
                <c:pt idx="4">
                  <c:v>65950970.25</c:v>
                </c:pt>
                <c:pt idx="5">
                  <c:v>65168078.333333336</c:v>
                </c:pt>
                <c:pt idx="6">
                  <c:v>70636499.083333328</c:v>
                </c:pt>
                <c:pt idx="7">
                  <c:v>75069856.583333328</c:v>
                </c:pt>
                <c:pt idx="8">
                  <c:v>84736774.083333328</c:v>
                </c:pt>
                <c:pt idx="9">
                  <c:v>98015290.181818187</c:v>
                </c:pt>
                <c:pt idx="10">
                  <c:v>115113856.91666667</c:v>
                </c:pt>
                <c:pt idx="11">
                  <c:v>98448595.5</c:v>
                </c:pt>
                <c:pt idx="12">
                  <c:v>104421735.58333333</c:v>
                </c:pt>
                <c:pt idx="13">
                  <c:v>112133225.66666667</c:v>
                </c:pt>
              </c:numCache>
            </c:numRef>
          </c:val>
        </c:ser>
        <c:marker val="1"/>
        <c:axId val="122262656"/>
        <c:axId val="122264192"/>
      </c:lineChart>
      <c:catAx>
        <c:axId val="122262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64192"/>
        <c:crosses val="autoZero"/>
        <c:auto val="1"/>
        <c:lblAlgn val="ctr"/>
        <c:lblOffset val="100"/>
        <c:tickLblSkip val="1"/>
        <c:tickMarkSkip val="1"/>
      </c:catAx>
      <c:valAx>
        <c:axId val="122264192"/>
        <c:scaling>
          <c:orientation val="minMax"/>
          <c:min val="30000000"/>
        </c:scaling>
        <c:axPos val="l"/>
        <c:numFmt formatCode="&quot;R&quot;\ #,##0;&quot;R&quot;\ 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6265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28307455544357"/>
          <c:y val="1.9704433497537525E-2"/>
          <c:w val="0.25544262790445327"/>
          <c:h val="0.115763805386396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1159535155592766E-2"/>
          <c:y val="3.6855036855036855E-2"/>
          <c:w val="0.91304477050042065"/>
          <c:h val="0.92874692874691778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Manufacturing!$A$182:$A$193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Manufacturing!$C$182:$C$193</c:f>
              <c:numCache>
                <c:formatCode>0.00</c:formatCode>
                <c:ptCount val="12"/>
                <c:pt idx="0">
                  <c:v>6.1453565892385598</c:v>
                </c:pt>
                <c:pt idx="1">
                  <c:v>12.937300474096936</c:v>
                </c:pt>
                <c:pt idx="2">
                  <c:v>12.190890803495869</c:v>
                </c:pt>
                <c:pt idx="3">
                  <c:v>22.113867809208145</c:v>
                </c:pt>
                <c:pt idx="4">
                  <c:v>-1.1870817270753675</c:v>
                </c:pt>
                <c:pt idx="5">
                  <c:v>8.3912567162547589</c:v>
                </c:pt>
                <c:pt idx="6">
                  <c:v>6.2762984541033795</c:v>
                </c:pt>
                <c:pt idx="7">
                  <c:v>12.87722921019434</c:v>
                </c:pt>
                <c:pt idx="8">
                  <c:v>15.670311080554322</c:v>
                </c:pt>
                <c:pt idx="9">
                  <c:v>17.444795299927861</c:v>
                </c:pt>
                <c:pt idx="10">
                  <c:v>-14.47719836955077</c:v>
                </c:pt>
                <c:pt idx="11">
                  <c:v>6.0672679513577465</c:v>
                </c:pt>
              </c:numCache>
            </c:numRef>
          </c:val>
        </c:ser>
        <c:ser>
          <c:idx val="1"/>
          <c:order val="1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Manufacturing!$A$182:$A$193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Manufacturing!$B$182:$B$193</c:f>
              <c:numCache>
                <c:formatCode>0.00</c:formatCode>
                <c:ptCount val="12"/>
                <c:pt idx="0">
                  <c:v>-0.50839328537171469</c:v>
                </c:pt>
                <c:pt idx="1">
                  <c:v>3.6251446201311301</c:v>
                </c:pt>
                <c:pt idx="2">
                  <c:v>2.1213248976553682</c:v>
                </c:pt>
                <c:pt idx="3">
                  <c:v>4.2365160349854545</c:v>
                </c:pt>
                <c:pt idx="4">
                  <c:v>-2.0277947731841657</c:v>
                </c:pt>
                <c:pt idx="5">
                  <c:v>3.9700240877865793</c:v>
                </c:pt>
                <c:pt idx="6">
                  <c:v>2.9517762141753985</c:v>
                </c:pt>
                <c:pt idx="7">
                  <c:v>4.825804300716789</c:v>
                </c:pt>
                <c:pt idx="8">
                  <c:v>5.8295445510202466</c:v>
                </c:pt>
                <c:pt idx="9">
                  <c:v>-0.30188782340244785</c:v>
                </c:pt>
                <c:pt idx="10">
                  <c:v>-12.938960060286339</c:v>
                </c:pt>
                <c:pt idx="11">
                  <c:v>4.8385700683804895</c:v>
                </c:pt>
              </c:numCache>
            </c:numRef>
          </c:val>
        </c:ser>
        <c:marker val="1"/>
        <c:axId val="48518656"/>
        <c:axId val="48520192"/>
      </c:lineChart>
      <c:catAx>
        <c:axId val="48518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20192"/>
        <c:crossesAt val="5"/>
        <c:auto val="1"/>
        <c:lblAlgn val="ctr"/>
        <c:lblOffset val="100"/>
        <c:tickLblSkip val="1"/>
        <c:tickMarkSkip val="1"/>
      </c:catAx>
      <c:valAx>
        <c:axId val="48520192"/>
        <c:scaling>
          <c:orientation val="minMax"/>
          <c:max val="27"/>
          <c:min val="-25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8656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43545556805394"/>
          <c:y val="1.2284971555589047E-2"/>
          <c:w val="0.45072521934758136"/>
          <c:h val="9.82800236094890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1159535155592766E-2"/>
          <c:y val="3.6855036855036855E-2"/>
          <c:w val="0.91304477050042065"/>
          <c:h val="0.928746928746918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Manufacturing!$A$182:$A$194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Manufacturing!$C$182:$C$194</c:f>
              <c:numCache>
                <c:formatCode>0.00</c:formatCode>
                <c:ptCount val="13"/>
                <c:pt idx="0">
                  <c:v>6.1453565892385598</c:v>
                </c:pt>
                <c:pt idx="1">
                  <c:v>12.937300474096936</c:v>
                </c:pt>
                <c:pt idx="2">
                  <c:v>12.190890803495869</c:v>
                </c:pt>
                <c:pt idx="3">
                  <c:v>22.113867809208145</c:v>
                </c:pt>
                <c:pt idx="4">
                  <c:v>-1.1870817270753675</c:v>
                </c:pt>
                <c:pt idx="5">
                  <c:v>8.3912567162547589</c:v>
                </c:pt>
                <c:pt idx="6">
                  <c:v>6.2762984541033795</c:v>
                </c:pt>
                <c:pt idx="7">
                  <c:v>12.87722921019434</c:v>
                </c:pt>
                <c:pt idx="8">
                  <c:v>15.670311080554322</c:v>
                </c:pt>
                <c:pt idx="9">
                  <c:v>17.444795299927861</c:v>
                </c:pt>
                <c:pt idx="10">
                  <c:v>-14.47719836955077</c:v>
                </c:pt>
                <c:pt idx="11">
                  <c:v>6.0672679513577465</c:v>
                </c:pt>
                <c:pt idx="12">
                  <c:v>7.3849472432673924</c:v>
                </c:pt>
              </c:numCache>
            </c:numRef>
          </c:val>
        </c:ser>
        <c:ser>
          <c:idx val="1"/>
          <c:order val="1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Manufacturing!$A$182:$A$194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Manufacturing!$B$182:$B$194</c:f>
              <c:numCache>
                <c:formatCode>0.00</c:formatCode>
                <c:ptCount val="13"/>
                <c:pt idx="0">
                  <c:v>-0.50839328537171469</c:v>
                </c:pt>
                <c:pt idx="1">
                  <c:v>3.6251446201311301</c:v>
                </c:pt>
                <c:pt idx="2">
                  <c:v>2.1213248976553682</c:v>
                </c:pt>
                <c:pt idx="3">
                  <c:v>4.2365160349854545</c:v>
                </c:pt>
                <c:pt idx="4">
                  <c:v>-2.0277947731841657</c:v>
                </c:pt>
                <c:pt idx="5">
                  <c:v>3.9700240877865793</c:v>
                </c:pt>
                <c:pt idx="6">
                  <c:v>2.9517762141753985</c:v>
                </c:pt>
                <c:pt idx="7">
                  <c:v>4.825804300716789</c:v>
                </c:pt>
                <c:pt idx="8">
                  <c:v>5.8295445510202466</c:v>
                </c:pt>
                <c:pt idx="9">
                  <c:v>-0.30188782340244785</c:v>
                </c:pt>
                <c:pt idx="10">
                  <c:v>-12.938960060286339</c:v>
                </c:pt>
                <c:pt idx="11">
                  <c:v>4.8385700683804895</c:v>
                </c:pt>
                <c:pt idx="12">
                  <c:v>-1.8494055482166378</c:v>
                </c:pt>
              </c:numCache>
            </c:numRef>
          </c:val>
        </c:ser>
        <c:marker val="1"/>
        <c:axId val="143469184"/>
        <c:axId val="143483264"/>
      </c:lineChart>
      <c:catAx>
        <c:axId val="14346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83264"/>
        <c:crossesAt val="5"/>
        <c:auto val="1"/>
        <c:lblAlgn val="ctr"/>
        <c:lblOffset val="100"/>
        <c:tickLblSkip val="1"/>
        <c:tickMarkSkip val="1"/>
      </c:catAx>
      <c:valAx>
        <c:axId val="143483264"/>
        <c:scaling>
          <c:orientation val="minMax"/>
          <c:max val="27"/>
          <c:min val="-25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69184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43552710991337"/>
          <c:y val="1.2285012285012289E-2"/>
          <c:w val="0.45072522351818323"/>
          <c:h val="9.82800982800985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672475940507437"/>
          <c:h val="0.75698919771466022"/>
        </c:manualLayout>
      </c:layout>
      <c:lineChart>
        <c:grouping val="standard"/>
        <c:ser>
          <c:idx val="0"/>
          <c:order val="0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C00000"/>
                </a:solidFill>
              </a:ln>
            </c:spPr>
            <c:trendlineType val="poly"/>
            <c:order val="6"/>
          </c:trendline>
          <c:cat>
            <c:numRef>
              <c:f>Manufacturing!$A$141:$A$164</c:f>
              <c:numCache>
                <c:formatCode>mmm\-yy</c:formatCode>
                <c:ptCount val="24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</c:numCache>
            </c:numRef>
          </c:cat>
          <c:val>
            <c:numRef>
              <c:f>Manufacturing!$B$141:$B$164</c:f>
              <c:numCache>
                <c:formatCode>General</c:formatCode>
                <c:ptCount val="24"/>
                <c:pt idx="0">
                  <c:v>87</c:v>
                </c:pt>
                <c:pt idx="1">
                  <c:v>94</c:v>
                </c:pt>
                <c:pt idx="2">
                  <c:v>94.9</c:v>
                </c:pt>
                <c:pt idx="3">
                  <c:v>98.9</c:v>
                </c:pt>
                <c:pt idx="4">
                  <c:v>96.7</c:v>
                </c:pt>
                <c:pt idx="5">
                  <c:v>100.8</c:v>
                </c:pt>
                <c:pt idx="6">
                  <c:v>109.2</c:v>
                </c:pt>
                <c:pt idx="7">
                  <c:v>108.5</c:v>
                </c:pt>
                <c:pt idx="8">
                  <c:v>90.5</c:v>
                </c:pt>
                <c:pt idx="9">
                  <c:v>86.3</c:v>
                </c:pt>
                <c:pt idx="10">
                  <c:v>94.1</c:v>
                </c:pt>
                <c:pt idx="11">
                  <c:v>105.1</c:v>
                </c:pt>
                <c:pt idx="12">
                  <c:v>94.6</c:v>
                </c:pt>
                <c:pt idx="13">
                  <c:v>101.7</c:v>
                </c:pt>
                <c:pt idx="14">
                  <c:v>103.7</c:v>
                </c:pt>
                <c:pt idx="15">
                  <c:v>105.9</c:v>
                </c:pt>
                <c:pt idx="16">
                  <c:v>101.7</c:v>
                </c:pt>
                <c:pt idx="17">
                  <c:v>102.1</c:v>
                </c:pt>
                <c:pt idx="18">
                  <c:v>111.7</c:v>
                </c:pt>
                <c:pt idx="19">
                  <c:v>113.5</c:v>
                </c:pt>
                <c:pt idx="20">
                  <c:v>90.8</c:v>
                </c:pt>
                <c:pt idx="21">
                  <c:v>87.8</c:v>
                </c:pt>
                <c:pt idx="22">
                  <c:v>99.5</c:v>
                </c:pt>
                <c:pt idx="23">
                  <c:v>109.9</c:v>
                </c:pt>
              </c:numCache>
            </c:numRef>
          </c:val>
        </c:ser>
        <c:marker val="1"/>
        <c:axId val="143529088"/>
        <c:axId val="143530624"/>
      </c:lineChart>
      <c:dateAx>
        <c:axId val="1435290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43530624"/>
        <c:crosses val="autoZero"/>
        <c:auto val="1"/>
        <c:lblOffset val="100"/>
      </c:dateAx>
      <c:valAx>
        <c:axId val="143530624"/>
        <c:scaling>
          <c:orientation val="minMax"/>
          <c:min val="75"/>
        </c:scaling>
        <c:axPos val="l"/>
        <c:numFmt formatCode="General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4352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321647514908685"/>
          <c:y val="0.53735259675483948"/>
          <c:w val="0.32385168285060323"/>
          <c:h val="0.25211359185333376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7334705953275326"/>
          <c:y val="4.7360216336594471E-2"/>
          <c:w val="0.8672475940507437"/>
          <c:h val="0.74610787658059541"/>
        </c:manualLayout>
      </c:layout>
      <c:lineChart>
        <c:grouping val="standard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IP Sales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C00000"/>
                </a:solidFill>
              </a:ln>
            </c:spPr>
            <c:trendlineType val="poly"/>
            <c:order val="6"/>
          </c:trendline>
          <c:cat>
            <c:numRef>
              <c:f>Manufacturing!$A$141:$A$164</c:f>
              <c:numCache>
                <c:formatCode>mmm\-yy</c:formatCode>
                <c:ptCount val="24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</c:numCache>
            </c:numRef>
          </c:cat>
          <c:val>
            <c:numRef>
              <c:f>Manufacturing!$C$141:$C$164</c:f>
              <c:numCache>
                <c:formatCode>"R"\ #,##0;"R"\ \-#,##0</c:formatCode>
                <c:ptCount val="24"/>
                <c:pt idx="0">
                  <c:v>95179496</c:v>
                </c:pt>
                <c:pt idx="1">
                  <c:v>95573404</c:v>
                </c:pt>
                <c:pt idx="2">
                  <c:v>95140315</c:v>
                </c:pt>
                <c:pt idx="3">
                  <c:v>96010164</c:v>
                </c:pt>
                <c:pt idx="4">
                  <c:v>96361533</c:v>
                </c:pt>
                <c:pt idx="5">
                  <c:v>98154561</c:v>
                </c:pt>
                <c:pt idx="6">
                  <c:v>98062904</c:v>
                </c:pt>
                <c:pt idx="7">
                  <c:v>99647037</c:v>
                </c:pt>
                <c:pt idx="8">
                  <c:v>103737456</c:v>
                </c:pt>
                <c:pt idx="9">
                  <c:v>102931316</c:v>
                </c:pt>
                <c:pt idx="10">
                  <c:v>101624157</c:v>
                </c:pt>
                <c:pt idx="11">
                  <c:v>106450375</c:v>
                </c:pt>
                <c:pt idx="12">
                  <c:v>103253317</c:v>
                </c:pt>
                <c:pt idx="13">
                  <c:v>104162153</c:v>
                </c:pt>
                <c:pt idx="14">
                  <c:v>105741634</c:v>
                </c:pt>
                <c:pt idx="15">
                  <c:v>104335157</c:v>
                </c:pt>
                <c:pt idx="16">
                  <c:v>102154912</c:v>
                </c:pt>
                <c:pt idx="17">
                  <c:v>101595868</c:v>
                </c:pt>
                <c:pt idx="18">
                  <c:v>104182710</c:v>
                </c:pt>
                <c:pt idx="19">
                  <c:v>107818212</c:v>
                </c:pt>
                <c:pt idx="20">
                  <c:v>108811016</c:v>
                </c:pt>
                <c:pt idx="21">
                  <c:v>109387749</c:v>
                </c:pt>
                <c:pt idx="22">
                  <c:v>111296210</c:v>
                </c:pt>
                <c:pt idx="23">
                  <c:v>115715718</c:v>
                </c:pt>
              </c:numCache>
            </c:numRef>
          </c:val>
        </c:ser>
        <c:marker val="1"/>
        <c:axId val="143563392"/>
        <c:axId val="143569280"/>
      </c:lineChart>
      <c:dateAx>
        <c:axId val="1435633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43569280"/>
        <c:crosses val="autoZero"/>
        <c:auto val="1"/>
        <c:lblOffset val="100"/>
      </c:dateAx>
      <c:valAx>
        <c:axId val="143569280"/>
        <c:scaling>
          <c:orientation val="minMax"/>
        </c:scaling>
        <c:axPos val="l"/>
        <c:numFmt formatCode="&quot;R&quot;\ #,##0;&quot;R&quot;\ \-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4356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20822397200545"/>
          <c:y val="0.63789889456002069"/>
          <c:w val="0.78212510936132951"/>
          <c:h val="0.13679687433207671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2397766353443225E-2"/>
          <c:y val="3.9506268099604801E-2"/>
          <c:w val="0.90292500790960062"/>
          <c:h val="0.83703905536039036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Manufacturing!$A$166:$A$179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Retail!$B$166:$B$179</c:f>
              <c:numCache>
                <c:formatCode>"R"\ #,##0;"R"\ \-#,##0</c:formatCode>
                <c:ptCount val="14"/>
                <c:pt idx="0">
                  <c:v>17425.5</c:v>
                </c:pt>
                <c:pt idx="1">
                  <c:v>17237.583333333332</c:v>
                </c:pt>
                <c:pt idx="2">
                  <c:v>17300.666666666668</c:v>
                </c:pt>
                <c:pt idx="3">
                  <c:v>17772.833333333332</c:v>
                </c:pt>
                <c:pt idx="4">
                  <c:v>27629.666666666668</c:v>
                </c:pt>
                <c:pt idx="5">
                  <c:v>28996.166666666668</c:v>
                </c:pt>
                <c:pt idx="6">
                  <c:v>32240.416666666668</c:v>
                </c:pt>
                <c:pt idx="7">
                  <c:v>34879.666666666664</c:v>
                </c:pt>
                <c:pt idx="8">
                  <c:v>39037.166666666664</c:v>
                </c:pt>
                <c:pt idx="9">
                  <c:v>41950.454545454544</c:v>
                </c:pt>
                <c:pt idx="10">
                  <c:v>41682.583333333336</c:v>
                </c:pt>
                <c:pt idx="11">
                  <c:v>40159</c:v>
                </c:pt>
                <c:pt idx="12">
                  <c:v>42235.166666666664</c:v>
                </c:pt>
                <c:pt idx="13">
                  <c:v>41024.333333333336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Manufacturing!$A$166:$A$179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Retail!$C$166:$C$179</c:f>
              <c:numCache>
                <c:formatCode>"R"\ #,##0;"R"\ \-#,##0</c:formatCode>
                <c:ptCount val="14"/>
                <c:pt idx="0">
                  <c:v>7921</c:v>
                </c:pt>
                <c:pt idx="1">
                  <c:v>8232</c:v>
                </c:pt>
                <c:pt idx="2">
                  <c:v>10048.666666666666</c:v>
                </c:pt>
                <c:pt idx="3">
                  <c:v>11654.083333333334</c:v>
                </c:pt>
                <c:pt idx="4">
                  <c:v>13919.25</c:v>
                </c:pt>
                <c:pt idx="5">
                  <c:v>15638.916666666666</c:v>
                </c:pt>
                <c:pt idx="6">
                  <c:v>18456.583333333332</c:v>
                </c:pt>
                <c:pt idx="7">
                  <c:v>21429.083333333332</c:v>
                </c:pt>
                <c:pt idx="8">
                  <c:v>24600.916666666668</c:v>
                </c:pt>
                <c:pt idx="9">
                  <c:v>26918.272727272728</c:v>
                </c:pt>
                <c:pt idx="10">
                  <c:v>28045.583333333332</c:v>
                </c:pt>
                <c:pt idx="11">
                  <c:v>25062.75</c:v>
                </c:pt>
                <c:pt idx="12">
                  <c:v>28992.25</c:v>
                </c:pt>
                <c:pt idx="13">
                  <c:v>32132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Manufacturing!$A$166:$A$179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Retail!$D$166:$D$179</c:f>
              <c:numCache>
                <c:formatCode>"R"\ #,##0;"R"\ \-#,##0</c:formatCode>
                <c:ptCount val="14"/>
                <c:pt idx="0">
                  <c:v>27807.333333333332</c:v>
                </c:pt>
                <c:pt idx="1">
                  <c:v>28532.333333333332</c:v>
                </c:pt>
                <c:pt idx="2">
                  <c:v>29502.833333333332</c:v>
                </c:pt>
                <c:pt idx="3">
                  <c:v>30509.583333333332</c:v>
                </c:pt>
                <c:pt idx="4">
                  <c:v>31291.416666666668</c:v>
                </c:pt>
                <c:pt idx="5">
                  <c:v>33568.833333333336</c:v>
                </c:pt>
                <c:pt idx="6">
                  <c:v>37825.166666666664</c:v>
                </c:pt>
                <c:pt idx="7">
                  <c:v>38966.583333333336</c:v>
                </c:pt>
                <c:pt idx="8">
                  <c:v>41478.666666666664</c:v>
                </c:pt>
                <c:pt idx="9">
                  <c:v>43881.818181818184</c:v>
                </c:pt>
                <c:pt idx="10">
                  <c:v>47255.25</c:v>
                </c:pt>
                <c:pt idx="11">
                  <c:v>42792.916666666664</c:v>
                </c:pt>
                <c:pt idx="12">
                  <c:v>43878.75</c:v>
                </c:pt>
                <c:pt idx="13">
                  <c:v>45324.333333333336</c:v>
                </c:pt>
              </c:numCache>
            </c:numRef>
          </c:val>
        </c:ser>
        <c:marker val="1"/>
        <c:axId val="155218688"/>
        <c:axId val="155220224"/>
      </c:lineChart>
      <c:catAx>
        <c:axId val="155218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20224"/>
        <c:crosses val="autoZero"/>
        <c:auto val="1"/>
        <c:lblAlgn val="ctr"/>
        <c:lblOffset val="100"/>
        <c:tickLblSkip val="1"/>
        <c:tickMarkSkip val="1"/>
      </c:catAx>
      <c:valAx>
        <c:axId val="155220224"/>
        <c:scaling>
          <c:orientation val="minMax"/>
          <c:min val="80"/>
        </c:scaling>
        <c:axPos val="l"/>
        <c:numFmt formatCode="&quot;R&quot;\ #,##0;&quot;R&quot;\ 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1868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87694522055712"/>
          <c:y val="4.5267489711934172E-2"/>
          <c:w val="0.28888925726390124"/>
          <c:h val="0.162963481416678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5960028756290437E-2"/>
          <c:y val="3.456221198156683E-2"/>
          <c:w val="0.9293296908698917"/>
          <c:h val="0.9331797235023046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Manufacturing!$A$182:$A$194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Retail!$B$181:$B$193</c:f>
              <c:numCache>
                <c:formatCode>0.00</c:formatCode>
                <c:ptCount val="13"/>
                <c:pt idx="0">
                  <c:v>-1.0784004284908202</c:v>
                </c:pt>
                <c:pt idx="1">
                  <c:v>0.36596390638673693</c:v>
                </c:pt>
                <c:pt idx="2">
                  <c:v>2.7291819197718636</c:v>
                </c:pt>
                <c:pt idx="3">
                  <c:v>55.460112343745628</c:v>
                </c:pt>
                <c:pt idx="4">
                  <c:v>4.9457708501731226</c:v>
                </c:pt>
                <c:pt idx="5">
                  <c:v>11.188547911505543</c:v>
                </c:pt>
                <c:pt idx="6">
                  <c:v>8.1861535081484043</c:v>
                </c:pt>
                <c:pt idx="7">
                  <c:v>11.919551983486082</c:v>
                </c:pt>
                <c:pt idx="8">
                  <c:v>7.4628568811462914</c:v>
                </c:pt>
                <c:pt idx="9">
                  <c:v>-0.63854185854163292</c:v>
                </c:pt>
                <c:pt idx="10">
                  <c:v>-3.6552037121819523</c:v>
                </c:pt>
                <c:pt idx="11">
                  <c:v>5.1698664475376983</c:v>
                </c:pt>
                <c:pt idx="12">
                  <c:v>-2.8668842315447916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Manufacturing!$A$182:$A$194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Retail!$C$181:$C$193</c:f>
              <c:numCache>
                <c:formatCode>0.00</c:formatCode>
                <c:ptCount val="13"/>
                <c:pt idx="0">
                  <c:v>3.9262719353617026</c:v>
                </c:pt>
                <c:pt idx="1">
                  <c:v>22.068351149983801</c:v>
                </c:pt>
                <c:pt idx="2">
                  <c:v>15.976414781397219</c:v>
                </c:pt>
                <c:pt idx="3">
                  <c:v>19.436678131413167</c:v>
                </c:pt>
                <c:pt idx="4">
                  <c:v>12.354592860008019</c:v>
                </c:pt>
                <c:pt idx="5">
                  <c:v>18.017019507958242</c:v>
                </c:pt>
                <c:pt idx="6">
                  <c:v>16.1053643912064</c:v>
                </c:pt>
                <c:pt idx="7">
                  <c:v>14.801535296656819</c:v>
                </c:pt>
                <c:pt idx="8">
                  <c:v>9.4197955791866619</c:v>
                </c:pt>
                <c:pt idx="9">
                  <c:v>4.1879009752302965</c:v>
                </c:pt>
                <c:pt idx="10">
                  <c:v>-10.635661586643174</c:v>
                </c:pt>
                <c:pt idx="11">
                  <c:v>15.678646597041435</c:v>
                </c:pt>
                <c:pt idx="12">
                  <c:v>10.829618260052264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Manufacturing!$A$182:$A$194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Retail!$D$181:$D$193</c:f>
              <c:numCache>
                <c:formatCode>0.00</c:formatCode>
                <c:ptCount val="13"/>
                <c:pt idx="0">
                  <c:v>2.6072259116300289</c:v>
                </c:pt>
                <c:pt idx="1">
                  <c:v>3.4014042548220047</c:v>
                </c:pt>
                <c:pt idx="2">
                  <c:v>3.4123841212990946</c:v>
                </c:pt>
                <c:pt idx="3">
                  <c:v>2.5625827950234381</c:v>
                </c:pt>
                <c:pt idx="4">
                  <c:v>7.2780874414442698</c:v>
                </c:pt>
                <c:pt idx="5">
                  <c:v>12.679419898417654</c:v>
                </c:pt>
                <c:pt idx="6">
                  <c:v>3.0176117311666584</c:v>
                </c:pt>
                <c:pt idx="7">
                  <c:v>6.4467631453446028</c:v>
                </c:pt>
                <c:pt idx="8">
                  <c:v>5.7937048325682028</c:v>
                </c:pt>
                <c:pt idx="9">
                  <c:v>7.6875388440024839</c:v>
                </c:pt>
                <c:pt idx="10">
                  <c:v>-9.4430424838157343</c:v>
                </c:pt>
                <c:pt idx="11">
                  <c:v>2.5374137074866354</c:v>
                </c:pt>
                <c:pt idx="12">
                  <c:v>3.2944952473197953</c:v>
                </c:pt>
              </c:numCache>
            </c:numRef>
          </c:val>
        </c:ser>
        <c:marker val="1"/>
        <c:axId val="155233280"/>
        <c:axId val="155247360"/>
      </c:lineChart>
      <c:catAx>
        <c:axId val="15523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47360"/>
        <c:crossesAt val="5"/>
        <c:auto val="1"/>
        <c:lblAlgn val="ctr"/>
        <c:lblOffset val="100"/>
        <c:tickLblSkip val="1"/>
        <c:tickMarkSkip val="1"/>
      </c:catAx>
      <c:valAx>
        <c:axId val="155247360"/>
        <c:scaling>
          <c:orientation val="minMax"/>
          <c:max val="40"/>
          <c:min val="-18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33280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220509539"/>
          <c:y val="3.6866359447004615E-2"/>
          <c:w val="0.30506515307495224"/>
          <c:h val="0.156682027649770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672475940507437"/>
          <c:h val="0.74610787658059541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C00000"/>
                </a:solidFill>
              </a:ln>
            </c:spPr>
            <c:trendlineType val="poly"/>
            <c:order val="6"/>
          </c:trendline>
          <c:cat>
            <c:numRef>
              <c:f>Retail!$A$138:$A$164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Retail!$B$139:$B$164</c:f>
              <c:numCache>
                <c:formatCode>"R"\ #,##0;"R"\ \-#,##0</c:formatCode>
                <c:ptCount val="26"/>
                <c:pt idx="0">
                  <c:v>37502</c:v>
                </c:pt>
                <c:pt idx="1">
                  <c:v>39036</c:v>
                </c:pt>
                <c:pt idx="2">
                  <c:v>38202</c:v>
                </c:pt>
                <c:pt idx="3">
                  <c:v>39252</c:v>
                </c:pt>
                <c:pt idx="4">
                  <c:v>38171</c:v>
                </c:pt>
                <c:pt idx="5">
                  <c:v>38820</c:v>
                </c:pt>
                <c:pt idx="6">
                  <c:v>38019</c:v>
                </c:pt>
                <c:pt idx="7">
                  <c:v>38650</c:v>
                </c:pt>
                <c:pt idx="8">
                  <c:v>39938</c:v>
                </c:pt>
                <c:pt idx="9">
                  <c:v>41064</c:v>
                </c:pt>
                <c:pt idx="10">
                  <c:v>54778</c:v>
                </c:pt>
                <c:pt idx="11">
                  <c:v>38631</c:v>
                </c:pt>
                <c:pt idx="12">
                  <c:v>37781</c:v>
                </c:pt>
                <c:pt idx="13">
                  <c:v>40108</c:v>
                </c:pt>
                <c:pt idx="14">
                  <c:v>39563</c:v>
                </c:pt>
                <c:pt idx="15">
                  <c:v>40867</c:v>
                </c:pt>
                <c:pt idx="16">
                  <c:v>41054</c:v>
                </c:pt>
                <c:pt idx="17">
                  <c:v>41914</c:v>
                </c:pt>
                <c:pt idx="18">
                  <c:v>39751</c:v>
                </c:pt>
                <c:pt idx="19">
                  <c:v>40975</c:v>
                </c:pt>
                <c:pt idx="20">
                  <c:v>42518</c:v>
                </c:pt>
                <c:pt idx="21">
                  <c:v>44351</c:v>
                </c:pt>
                <c:pt idx="22">
                  <c:v>59309</c:v>
                </c:pt>
                <c:pt idx="23">
                  <c:v>41073</c:v>
                </c:pt>
                <c:pt idx="24">
                  <c:v>39843</c:v>
                </c:pt>
                <c:pt idx="25">
                  <c:v>42157</c:v>
                </c:pt>
              </c:numCache>
            </c:numRef>
          </c:val>
        </c:ser>
        <c:marker val="1"/>
        <c:axId val="155083520"/>
        <c:axId val="155085056"/>
      </c:lineChart>
      <c:dateAx>
        <c:axId val="1550835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085056"/>
        <c:crosses val="autoZero"/>
        <c:auto val="1"/>
        <c:lblOffset val="100"/>
      </c:dateAx>
      <c:valAx>
        <c:axId val="155085056"/>
        <c:scaling>
          <c:orientation val="minMax"/>
          <c:min val="30000"/>
        </c:scaling>
        <c:axPos val="l"/>
        <c:numFmt formatCode="&quot;R&quot;\ #,##0;&quot;R&quot;\ \-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08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301087364079491"/>
          <c:y val="0.629212683919396"/>
          <c:w val="0.78212510936132951"/>
          <c:h val="0.13679687433207671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672475940507437"/>
          <c:h val="0.74610787658059596"/>
        </c:manualLayout>
      </c:layout>
      <c:lineChart>
        <c:grouping val="standard"/>
        <c:ser>
          <c:idx val="0"/>
          <c:order val="0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C00000"/>
                </a:solidFill>
              </a:ln>
            </c:spPr>
            <c:trendlineType val="poly"/>
            <c:order val="6"/>
          </c:trendline>
          <c:cat>
            <c:numRef>
              <c:f>Retail!$A$138:$A$164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Retail!$C$138:$C$164</c:f>
              <c:numCache>
                <c:formatCode>"R"\ #,##0</c:formatCode>
                <c:ptCount val="27"/>
                <c:pt idx="0">
                  <c:v>24596</c:v>
                </c:pt>
                <c:pt idx="1">
                  <c:v>24683</c:v>
                </c:pt>
                <c:pt idx="2">
                  <c:v>24907</c:v>
                </c:pt>
                <c:pt idx="3">
                  <c:v>24363</c:v>
                </c:pt>
                <c:pt idx="4">
                  <c:v>23757</c:v>
                </c:pt>
                <c:pt idx="5">
                  <c:v>25334</c:v>
                </c:pt>
                <c:pt idx="6">
                  <c:v>25366</c:v>
                </c:pt>
                <c:pt idx="7">
                  <c:v>23358</c:v>
                </c:pt>
                <c:pt idx="8">
                  <c:v>25292</c:v>
                </c:pt>
                <c:pt idx="9">
                  <c:v>25493</c:v>
                </c:pt>
                <c:pt idx="10">
                  <c:v>26065</c:v>
                </c:pt>
                <c:pt idx="11">
                  <c:v>27539</c:v>
                </c:pt>
                <c:pt idx="12">
                  <c:v>27208</c:v>
                </c:pt>
                <c:pt idx="13">
                  <c:v>27817</c:v>
                </c:pt>
                <c:pt idx="14">
                  <c:v>28184</c:v>
                </c:pt>
                <c:pt idx="15">
                  <c:v>29241</c:v>
                </c:pt>
                <c:pt idx="16">
                  <c:v>28866</c:v>
                </c:pt>
                <c:pt idx="17">
                  <c:v>28683</c:v>
                </c:pt>
                <c:pt idx="18">
                  <c:v>28396</c:v>
                </c:pt>
                <c:pt idx="19">
                  <c:v>29370</c:v>
                </c:pt>
                <c:pt idx="20">
                  <c:v>29143</c:v>
                </c:pt>
                <c:pt idx="21">
                  <c:v>29143</c:v>
                </c:pt>
                <c:pt idx="22">
                  <c:v>30902</c:v>
                </c:pt>
                <c:pt idx="23">
                  <c:v>30954</c:v>
                </c:pt>
                <c:pt idx="24">
                  <c:v>31606</c:v>
                </c:pt>
                <c:pt idx="25">
                  <c:v>31675</c:v>
                </c:pt>
                <c:pt idx="26">
                  <c:v>33115</c:v>
                </c:pt>
              </c:numCache>
            </c:numRef>
          </c:val>
        </c:ser>
        <c:marker val="1"/>
        <c:axId val="155121920"/>
        <c:axId val="155275264"/>
      </c:lineChart>
      <c:dateAx>
        <c:axId val="1551219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275264"/>
        <c:crosses val="autoZero"/>
        <c:auto val="1"/>
        <c:lblOffset val="100"/>
      </c:dateAx>
      <c:valAx>
        <c:axId val="155275264"/>
        <c:scaling>
          <c:orientation val="minMax"/>
          <c:min val="20000"/>
        </c:scaling>
        <c:axPos val="l"/>
        <c:numFmt formatCode="&quot;R&quot;\ 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12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2082239720055"/>
          <c:y val="0.63789889456002113"/>
          <c:w val="0.78212510936132951"/>
          <c:h val="0.13679687433207671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672475940507437"/>
          <c:h val="0.74610787658059663"/>
        </c:manualLayout>
      </c:layout>
      <c:lineChart>
        <c:grouping val="standard"/>
        <c:ser>
          <c:idx val="0"/>
          <c:order val="0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C00000"/>
                </a:solidFill>
              </a:ln>
            </c:spPr>
            <c:trendlineType val="poly"/>
            <c:order val="6"/>
          </c:trendline>
          <c:cat>
            <c:numRef>
              <c:f>Retail!$A$138:$A$164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Retail!$D$139:$D$164</c:f>
              <c:numCache>
                <c:formatCode>"R"\ #,##0</c:formatCode>
                <c:ptCount val="26"/>
                <c:pt idx="0">
                  <c:v>43830</c:v>
                </c:pt>
                <c:pt idx="1">
                  <c:v>43069</c:v>
                </c:pt>
                <c:pt idx="2">
                  <c:v>43313</c:v>
                </c:pt>
                <c:pt idx="3">
                  <c:v>41717</c:v>
                </c:pt>
                <c:pt idx="4">
                  <c:v>42642</c:v>
                </c:pt>
                <c:pt idx="5">
                  <c:v>42285</c:v>
                </c:pt>
                <c:pt idx="6">
                  <c:v>41702</c:v>
                </c:pt>
                <c:pt idx="7">
                  <c:v>42041</c:v>
                </c:pt>
                <c:pt idx="8">
                  <c:v>41900</c:v>
                </c:pt>
                <c:pt idx="9">
                  <c:v>40986</c:v>
                </c:pt>
                <c:pt idx="10">
                  <c:v>44128</c:v>
                </c:pt>
                <c:pt idx="11">
                  <c:v>41349</c:v>
                </c:pt>
                <c:pt idx="12">
                  <c:v>42981</c:v>
                </c:pt>
                <c:pt idx="13">
                  <c:v>43483</c:v>
                </c:pt>
                <c:pt idx="14">
                  <c:v>43899</c:v>
                </c:pt>
                <c:pt idx="15">
                  <c:v>43777</c:v>
                </c:pt>
                <c:pt idx="16">
                  <c:v>43937</c:v>
                </c:pt>
                <c:pt idx="17">
                  <c:v>43622</c:v>
                </c:pt>
                <c:pt idx="18">
                  <c:v>44459</c:v>
                </c:pt>
                <c:pt idx="19">
                  <c:v>44524</c:v>
                </c:pt>
                <c:pt idx="20">
                  <c:v>42556</c:v>
                </c:pt>
                <c:pt idx="21">
                  <c:v>44794</c:v>
                </c:pt>
                <c:pt idx="22">
                  <c:v>47164</c:v>
                </c:pt>
                <c:pt idx="23">
                  <c:v>44593</c:v>
                </c:pt>
                <c:pt idx="24">
                  <c:v>44908</c:v>
                </c:pt>
                <c:pt idx="25">
                  <c:v>46472</c:v>
                </c:pt>
              </c:numCache>
            </c:numRef>
          </c:val>
        </c:ser>
        <c:marker val="1"/>
        <c:axId val="155303936"/>
        <c:axId val="155305472"/>
      </c:lineChart>
      <c:dateAx>
        <c:axId val="15530393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305472"/>
        <c:crosses val="autoZero"/>
        <c:auto val="1"/>
        <c:lblOffset val="100"/>
      </c:dateAx>
      <c:valAx>
        <c:axId val="155305472"/>
        <c:scaling>
          <c:orientation val="minMax"/>
          <c:min val="36000"/>
        </c:scaling>
        <c:axPos val="l"/>
        <c:numFmt formatCode="&quot;R&quot;\ 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30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20822397200556"/>
          <c:y val="0.63789889456002169"/>
          <c:w val="0.78212510936132951"/>
          <c:h val="0.13679687433207671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3684294686922835E-2"/>
          <c:y val="3.9506268099604801E-2"/>
          <c:w val="0.92163847957612521"/>
          <c:h val="0.92345901682826204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Monetary!$A$168:$A$181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Monetary!$B$168:$B$181</c:f>
              <c:numCache>
                <c:formatCode>#,##0.00_ ;\-#,##0.00\ </c:formatCode>
                <c:ptCount val="14"/>
                <c:pt idx="0">
                  <c:v>6.8500000000000005</c:v>
                </c:pt>
                <c:pt idx="1">
                  <c:v>5.2583333333333337</c:v>
                </c:pt>
                <c:pt idx="2">
                  <c:v>5.3250000000000002</c:v>
                </c:pt>
                <c:pt idx="3">
                  <c:v>5.7249999999999988</c:v>
                </c:pt>
                <c:pt idx="4">
                  <c:v>9.15</c:v>
                </c:pt>
                <c:pt idx="5">
                  <c:v>5.9666666666666659</c:v>
                </c:pt>
                <c:pt idx="6">
                  <c:v>1.3916666666666666</c:v>
                </c:pt>
                <c:pt idx="7">
                  <c:v>3.4</c:v>
                </c:pt>
                <c:pt idx="8">
                  <c:v>4.4333333333333327</c:v>
                </c:pt>
                <c:pt idx="9">
                  <c:v>6.9</c:v>
                </c:pt>
                <c:pt idx="10">
                  <c:v>11.483333333333334</c:v>
                </c:pt>
                <c:pt idx="11">
                  <c:v>7.4083333333333341</c:v>
                </c:pt>
                <c:pt idx="12">
                  <c:v>4.5250000000000004</c:v>
                </c:pt>
                <c:pt idx="13">
                  <c:v>3.84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Monetary!$A$168:$A$181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Monetary!$C$168:$C$181</c:f>
              <c:numCache>
                <c:formatCode>#,##0.00_ ;\-#,##0.00\ </c:formatCode>
                <c:ptCount val="14"/>
                <c:pt idx="0">
                  <c:v>15.338666666666667</c:v>
                </c:pt>
                <c:pt idx="1">
                  <c:v>14.825416666666664</c:v>
                </c:pt>
                <c:pt idx="2">
                  <c:v>13.722083333333332</c:v>
                </c:pt>
                <c:pt idx="3">
                  <c:v>11.306249999999999</c:v>
                </c:pt>
                <c:pt idx="4">
                  <c:v>11.548333333333334</c:v>
                </c:pt>
                <c:pt idx="5">
                  <c:v>9.5420833333333359</c:v>
                </c:pt>
                <c:pt idx="6">
                  <c:v>9.4999999999999982</c:v>
                </c:pt>
                <c:pt idx="7">
                  <c:v>8.0224999999999991</c:v>
                </c:pt>
                <c:pt idx="8">
                  <c:v>8.0008333333333326</c:v>
                </c:pt>
                <c:pt idx="9">
                  <c:v>8.19</c:v>
                </c:pt>
                <c:pt idx="10">
                  <c:v>9.0924999999999994</c:v>
                </c:pt>
                <c:pt idx="11">
                  <c:v>8.2158333333333342</c:v>
                </c:pt>
                <c:pt idx="12">
                  <c:v>7.6895833333333341</c:v>
                </c:pt>
                <c:pt idx="13">
                  <c:v>7.7279999999999998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Monetary!$A$168:$A$181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Monetary!$D$168:$D$181</c:f>
              <c:numCache>
                <c:formatCode>#,##0.00_ ;\-#,##0.00\ </c:formatCode>
                <c:ptCount val="14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3.5675000000000003</c:v>
                </c:pt>
                <c:pt idx="9">
                  <c:v>1.2899999999999996</c:v>
                </c:pt>
                <c:pt idx="10">
                  <c:v>-2.3908333333333327</c:v>
                </c:pt>
                <c:pt idx="11">
                  <c:v>0.80749999999999977</c:v>
                </c:pt>
                <c:pt idx="12">
                  <c:v>3.1645833333333333</c:v>
                </c:pt>
                <c:pt idx="13">
                  <c:v>3.8879999999999995</c:v>
                </c:pt>
              </c:numCache>
            </c:numRef>
          </c:val>
        </c:ser>
        <c:marker val="1"/>
        <c:axId val="155490944"/>
        <c:axId val="155509120"/>
      </c:lineChart>
      <c:catAx>
        <c:axId val="155490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09120"/>
        <c:crossesAt val="3"/>
        <c:auto val="1"/>
        <c:lblAlgn val="ctr"/>
        <c:lblOffset val="100"/>
        <c:tickLblSkip val="1"/>
        <c:tickMarkSkip val="1"/>
      </c:catAx>
      <c:valAx>
        <c:axId val="155509120"/>
        <c:scaling>
          <c:orientation val="minMax"/>
          <c:max val="18"/>
          <c:min val="-3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90944"/>
        <c:crosses val="autoZero"/>
        <c:crossBetween val="between"/>
        <c:majorUnit val="3"/>
        <c:minorUnit val="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5524550660062"/>
          <c:y val="2.9629629629629856E-2"/>
          <c:w val="0.28888925726390141"/>
          <c:h val="0.162963481416678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782171099929134E-2"/>
          <c:y val="3.456221198156683E-2"/>
          <c:w val="0.93050754852622675"/>
          <c:h val="0.9331797235023046"/>
        </c:manualLayout>
      </c:layout>
      <c:lineChart>
        <c:grouping val="standard"/>
        <c:ser>
          <c:idx val="0"/>
          <c:order val="0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Monetary!$A$168:$A$181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Monetary!$E$168:$E$181</c:f>
              <c:numCache>
                <c:formatCode>#,##0.00_ ;\-#,##0.00\ </c:formatCode>
                <c:ptCount val="14"/>
                <c:pt idx="0">
                  <c:v>5.5551000000000004</c:v>
                </c:pt>
                <c:pt idx="1">
                  <c:v>6.1224666666666678</c:v>
                </c:pt>
                <c:pt idx="2">
                  <c:v>6.9959000000000016</c:v>
                </c:pt>
                <c:pt idx="3">
                  <c:v>8.7372416666666641</c:v>
                </c:pt>
                <c:pt idx="4">
                  <c:v>10.360966666666664</c:v>
                </c:pt>
                <c:pt idx="5">
                  <c:v>7.4037250000000006</c:v>
                </c:pt>
                <c:pt idx="6">
                  <c:v>6.3881583333333332</c:v>
                </c:pt>
                <c:pt idx="7">
                  <c:v>6.3674250000000008</c:v>
                </c:pt>
                <c:pt idx="8">
                  <c:v>6.8117583333333345</c:v>
                </c:pt>
                <c:pt idx="9">
                  <c:v>7.0046090909090903</c:v>
                </c:pt>
                <c:pt idx="10">
                  <c:v>7.2387249999999996</c:v>
                </c:pt>
                <c:pt idx="11">
                  <c:v>6.5155666666666674</c:v>
                </c:pt>
                <c:pt idx="12">
                  <c:v>6.7169166666666671</c:v>
                </c:pt>
                <c:pt idx="13">
                  <c:v>6.9007999999999994</c:v>
                </c:pt>
              </c:numCache>
            </c:numRef>
          </c:val>
        </c:ser>
        <c:ser>
          <c:idx val="1"/>
          <c:order val="1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Monetary!$A$168:$A$181</c:f>
              <c:strCache>
                <c:ptCount val="14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  <c:pt idx="13">
                  <c:v>Average 2011</c:v>
                </c:pt>
              </c:strCache>
            </c:strRef>
          </c:cat>
          <c:val>
            <c:numRef>
              <c:f>Monetary!$D$168:$D$181</c:f>
              <c:numCache>
                <c:formatCode>#,##0.00_ ;\-#,##0.00\ </c:formatCode>
                <c:ptCount val="14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3.5675000000000003</c:v>
                </c:pt>
                <c:pt idx="9">
                  <c:v>1.2899999999999996</c:v>
                </c:pt>
                <c:pt idx="10">
                  <c:v>-2.3908333333333327</c:v>
                </c:pt>
                <c:pt idx="11">
                  <c:v>0.80749999999999977</c:v>
                </c:pt>
                <c:pt idx="12">
                  <c:v>3.1645833333333333</c:v>
                </c:pt>
                <c:pt idx="13">
                  <c:v>3.8879999999999995</c:v>
                </c:pt>
              </c:numCache>
            </c:numRef>
          </c:val>
        </c:ser>
        <c:marker val="1"/>
        <c:axId val="122167680"/>
        <c:axId val="122169216"/>
      </c:lineChart>
      <c:catAx>
        <c:axId val="12216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69216"/>
        <c:crossesAt val="2"/>
        <c:auto val="1"/>
        <c:lblAlgn val="ctr"/>
        <c:lblOffset val="100"/>
        <c:tickLblSkip val="1"/>
        <c:tickMarkSkip val="1"/>
      </c:catAx>
      <c:valAx>
        <c:axId val="122169216"/>
        <c:scaling>
          <c:orientation val="minMax"/>
          <c:max val="15"/>
          <c:min val="-4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67680"/>
        <c:crosses val="autoZero"/>
        <c:crossBetween val="between"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220509539"/>
          <c:y val="3.6866359447004615E-2"/>
          <c:w val="0.30506515307495224"/>
          <c:h val="0.156682027649770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5960028756290437E-2"/>
          <c:y val="3.456221198156683E-2"/>
          <c:w val="0.92932969086989192"/>
          <c:h val="0.9331797235023046"/>
        </c:manualLayout>
      </c:layout>
      <c:lineChart>
        <c:grouping val="standard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Manufacturing!$A$182:$A$193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Retail!$B$181:$B$192</c:f>
              <c:numCache>
                <c:formatCode>0.00</c:formatCode>
                <c:ptCount val="12"/>
                <c:pt idx="0">
                  <c:v>-1.0784004284908202</c:v>
                </c:pt>
                <c:pt idx="1">
                  <c:v>0.36596390638673693</c:v>
                </c:pt>
                <c:pt idx="2">
                  <c:v>2.7291819197718636</c:v>
                </c:pt>
                <c:pt idx="3">
                  <c:v>55.460112343745628</c:v>
                </c:pt>
                <c:pt idx="4">
                  <c:v>4.9457708501731226</c:v>
                </c:pt>
                <c:pt idx="5">
                  <c:v>11.188547911505543</c:v>
                </c:pt>
                <c:pt idx="6">
                  <c:v>8.1861535081484043</c:v>
                </c:pt>
                <c:pt idx="7">
                  <c:v>11.919551983486082</c:v>
                </c:pt>
                <c:pt idx="8">
                  <c:v>7.4628568811462914</c:v>
                </c:pt>
                <c:pt idx="9">
                  <c:v>-0.63854185854163292</c:v>
                </c:pt>
                <c:pt idx="10">
                  <c:v>-3.6552037121819523</c:v>
                </c:pt>
                <c:pt idx="11">
                  <c:v>5.1698664475376983</c:v>
                </c:pt>
              </c:numCache>
            </c:numRef>
          </c:val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Manufacturing!$A$182:$A$193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Retail!$C$181:$C$192</c:f>
              <c:numCache>
                <c:formatCode>0.00</c:formatCode>
                <c:ptCount val="12"/>
                <c:pt idx="0">
                  <c:v>3.9262719353617026</c:v>
                </c:pt>
                <c:pt idx="1">
                  <c:v>22.068351149983801</c:v>
                </c:pt>
                <c:pt idx="2">
                  <c:v>15.976414781397219</c:v>
                </c:pt>
                <c:pt idx="3">
                  <c:v>19.436678131413167</c:v>
                </c:pt>
                <c:pt idx="4">
                  <c:v>12.354592860008019</c:v>
                </c:pt>
                <c:pt idx="5">
                  <c:v>18.017019507958242</c:v>
                </c:pt>
                <c:pt idx="6">
                  <c:v>16.1053643912064</c:v>
                </c:pt>
                <c:pt idx="7">
                  <c:v>14.801535296656819</c:v>
                </c:pt>
                <c:pt idx="8">
                  <c:v>9.4197955791866619</c:v>
                </c:pt>
                <c:pt idx="9">
                  <c:v>4.1879009752302965</c:v>
                </c:pt>
                <c:pt idx="10">
                  <c:v>-10.635661586643174</c:v>
                </c:pt>
                <c:pt idx="11">
                  <c:v>15.678646597041435</c:v>
                </c:pt>
              </c:numCache>
            </c:numRef>
          </c:val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Manufacturing!$A$182:$A$193</c:f>
              <c:strCache>
                <c:ptCount val="12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</c:strCache>
            </c:strRef>
          </c:cat>
          <c:val>
            <c:numRef>
              <c:f>Retail!$D$181:$D$192</c:f>
              <c:numCache>
                <c:formatCode>0.00</c:formatCode>
                <c:ptCount val="12"/>
                <c:pt idx="0">
                  <c:v>2.6072259116300289</c:v>
                </c:pt>
                <c:pt idx="1">
                  <c:v>3.4014042548220047</c:v>
                </c:pt>
                <c:pt idx="2">
                  <c:v>3.4123841212990946</c:v>
                </c:pt>
                <c:pt idx="3">
                  <c:v>2.5625827950234381</c:v>
                </c:pt>
                <c:pt idx="4">
                  <c:v>7.2780874414442698</c:v>
                </c:pt>
                <c:pt idx="5">
                  <c:v>12.679419898417654</c:v>
                </c:pt>
                <c:pt idx="6">
                  <c:v>3.0176117311666584</c:v>
                </c:pt>
                <c:pt idx="7">
                  <c:v>6.4467631453446028</c:v>
                </c:pt>
                <c:pt idx="8">
                  <c:v>5.7937048325682028</c:v>
                </c:pt>
                <c:pt idx="9">
                  <c:v>7.6875388440024839</c:v>
                </c:pt>
                <c:pt idx="10">
                  <c:v>-9.4430424838157343</c:v>
                </c:pt>
                <c:pt idx="11">
                  <c:v>2.5374137074866354</c:v>
                </c:pt>
              </c:numCache>
            </c:numRef>
          </c:val>
        </c:ser>
        <c:marker val="1"/>
        <c:axId val="48549888"/>
        <c:axId val="48551424"/>
      </c:lineChart>
      <c:catAx>
        <c:axId val="48549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51424"/>
        <c:crossesAt val="5"/>
        <c:auto val="1"/>
        <c:lblAlgn val="ctr"/>
        <c:lblOffset val="100"/>
        <c:tickLblSkip val="1"/>
        <c:tickMarkSkip val="1"/>
      </c:catAx>
      <c:valAx>
        <c:axId val="48551424"/>
        <c:scaling>
          <c:orientation val="minMax"/>
          <c:max val="40"/>
          <c:min val="-18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49888"/>
        <c:crosses val="autoZero"/>
        <c:crossBetween val="between"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6886228262567"/>
          <c:y val="3.6866400668526401E-2"/>
          <c:w val="0.30506513740576946"/>
          <c:h val="0.156682085142948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2429947857693924E-2"/>
          <c:y val="3.1645634818439412E-2"/>
          <c:w val="0.92289772270286641"/>
          <c:h val="0.93882049961371639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Monetary!$A$183:$A$195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Monetary!$B$183:$B$195</c:f>
              <c:numCache>
                <c:formatCode>0.00</c:formatCode>
                <c:ptCount val="13"/>
                <c:pt idx="0">
                  <c:v>-23.236009732360095</c:v>
                </c:pt>
                <c:pt idx="1">
                  <c:v>1.2678288431061759</c:v>
                </c:pt>
                <c:pt idx="2">
                  <c:v>7.5117370892018505</c:v>
                </c:pt>
                <c:pt idx="3">
                  <c:v>59.82532751091707</c:v>
                </c:pt>
                <c:pt idx="4">
                  <c:v>-34.7905282331512</c:v>
                </c:pt>
                <c:pt idx="5">
                  <c:v>-76.675977653631278</c:v>
                </c:pt>
                <c:pt idx="6">
                  <c:v>144.31137724550896</c:v>
                </c:pt>
                <c:pt idx="7">
                  <c:v>30.392156862745086</c:v>
                </c:pt>
                <c:pt idx="8">
                  <c:v>55.639097744360932</c:v>
                </c:pt>
                <c:pt idx="9">
                  <c:v>66.425120772946869</c:v>
                </c:pt>
                <c:pt idx="10">
                  <c:v>-35.486211901306241</c:v>
                </c:pt>
                <c:pt idx="11">
                  <c:v>-38.920134983127106</c:v>
                </c:pt>
                <c:pt idx="12">
                  <c:v>-15.138121546961337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Monetary!$A$183:$A$195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Monetary!$C$183:$C$195</c:f>
              <c:numCache>
                <c:formatCode>0.00</c:formatCode>
                <c:ptCount val="13"/>
                <c:pt idx="0">
                  <c:v>-3.3461187413073898</c:v>
                </c:pt>
                <c:pt idx="1">
                  <c:v>-7.4421741940923436</c:v>
                </c:pt>
                <c:pt idx="2">
                  <c:v>-17.605441350620961</c:v>
                </c:pt>
                <c:pt idx="3">
                  <c:v>2.1411461212456406</c:v>
                </c:pt>
                <c:pt idx="4">
                  <c:v>-17.372636744118903</c:v>
                </c:pt>
                <c:pt idx="5">
                  <c:v>-0.44102877603602647</c:v>
                </c:pt>
                <c:pt idx="6">
                  <c:v>-15.552631578947363</c:v>
                </c:pt>
                <c:pt idx="7">
                  <c:v>-0.27007375090890001</c:v>
                </c:pt>
                <c:pt idx="8">
                  <c:v>2.3643370482241468</c:v>
                </c:pt>
                <c:pt idx="9">
                  <c:v>11.019536019536018</c:v>
                </c:pt>
                <c:pt idx="10">
                  <c:v>-9.6416460452753938</c:v>
                </c:pt>
                <c:pt idx="11">
                  <c:v>-6.4053149406633541</c:v>
                </c:pt>
                <c:pt idx="12">
                  <c:v>0.49959360606880288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Monetary!$A$183:$A$195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Monetary!$D$183:$D$195</c:f>
              <c:numCache>
                <c:formatCode>0.00</c:formatCode>
                <c:ptCount val="13"/>
                <c:pt idx="0">
                  <c:v>12.704193827063545</c:v>
                </c:pt>
                <c:pt idx="1">
                  <c:v>-12.229432516005417</c:v>
                </c:pt>
                <c:pt idx="2">
                  <c:v>-33.533468962437354</c:v>
                </c:pt>
                <c:pt idx="3">
                  <c:v>-57.028742067935788</c:v>
                </c:pt>
                <c:pt idx="4">
                  <c:v>49.079221681723425</c:v>
                </c:pt>
                <c:pt idx="5">
                  <c:v>126.780095559958</c:v>
                </c:pt>
                <c:pt idx="6">
                  <c:v>-42.990750256937304</c:v>
                </c:pt>
                <c:pt idx="7">
                  <c:v>-22.823147647376945</c:v>
                </c:pt>
                <c:pt idx="8">
                  <c:v>-63.840224246671355</c:v>
                </c:pt>
                <c:pt idx="9">
                  <c:v>-285.33591731266148</c:v>
                </c:pt>
                <c:pt idx="10">
                  <c:v>-133.7748344370861</c:v>
                </c:pt>
                <c:pt idx="11">
                  <c:v>291.8988648090816</c:v>
                </c:pt>
                <c:pt idx="12">
                  <c:v>22.859776168531912</c:v>
                </c:pt>
              </c:numCache>
            </c:numRef>
          </c:val>
        </c:ser>
        <c:ser>
          <c:idx val="3"/>
          <c:order val="3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Monetary!$A$183:$A$195</c:f>
              <c:strCache>
                <c:ptCount val="13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  <c:pt idx="11">
                  <c:v>Year-on-Year 2010</c:v>
                </c:pt>
                <c:pt idx="12">
                  <c:v>Year-on-Year 2011</c:v>
                </c:pt>
              </c:strCache>
            </c:strRef>
          </c:cat>
          <c:val>
            <c:numRef>
              <c:f>Monetary!$E$183:$E$195</c:f>
              <c:numCache>
                <c:formatCode>0.00</c:formatCode>
                <c:ptCount val="13"/>
                <c:pt idx="0">
                  <c:v>10.213437501875168</c:v>
                </c:pt>
                <c:pt idx="1">
                  <c:v>14.26603656478326</c:v>
                </c:pt>
                <c:pt idx="2">
                  <c:v>24.890888472772083</c:v>
                </c:pt>
                <c:pt idx="3">
                  <c:v>18.583954318153431</c:v>
                </c:pt>
                <c:pt idx="4">
                  <c:v>-28.542140533862646</c:v>
                </c:pt>
                <c:pt idx="5">
                  <c:v>-13.716969048238115</c:v>
                </c:pt>
                <c:pt idx="6">
                  <c:v>-0.32455885172955246</c:v>
                </c:pt>
                <c:pt idx="7">
                  <c:v>6.9782264154400506</c:v>
                </c:pt>
                <c:pt idx="8">
                  <c:v>2.831145030968595</c:v>
                </c:pt>
                <c:pt idx="9">
                  <c:v>3.3423122697133221</c:v>
                </c:pt>
                <c:pt idx="10">
                  <c:v>-9.9901340820839621</c:v>
                </c:pt>
                <c:pt idx="11">
                  <c:v>3.0902914558467618</c:v>
                </c:pt>
                <c:pt idx="12">
                  <c:v>2.7376152252397397</c:v>
                </c:pt>
              </c:numCache>
            </c:numRef>
          </c:val>
        </c:ser>
        <c:marker val="1"/>
        <c:axId val="155663744"/>
        <c:axId val="155677824"/>
      </c:lineChart>
      <c:catAx>
        <c:axId val="15566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77824"/>
        <c:crossesAt val="20"/>
        <c:auto val="1"/>
        <c:lblAlgn val="ctr"/>
        <c:lblOffset val="100"/>
        <c:tickLblSkip val="1"/>
        <c:tickMarkSkip val="1"/>
      </c:catAx>
      <c:valAx>
        <c:axId val="155677824"/>
        <c:scaling>
          <c:orientation val="minMax"/>
          <c:max val="160"/>
          <c:min val="-10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63744"/>
        <c:crosses val="autoZero"/>
        <c:crossBetween val="between"/>
        <c:majorUnit val="40"/>
        <c:minorUnit val="4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9349473839136"/>
          <c:y val="3.37552742616034E-2"/>
          <c:w val="0.28855152451737676"/>
          <c:h val="0.154008660309867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6110303808590473E-2"/>
          <c:y val="2.4640883977900551E-2"/>
          <c:w val="0.92719918593866757"/>
          <c:h val="0.91821348298313543"/>
        </c:manualLayout>
      </c:layout>
      <c:lineChart>
        <c:grouping val="standard"/>
        <c:ser>
          <c:idx val="0"/>
          <c:order val="0"/>
          <c:tx>
            <c:strRef>
              <c:f>Monetary!$B$3:$B$4</c:f>
              <c:strCache>
                <c:ptCount val="1"/>
                <c:pt idx="0">
                  <c:v>CPI Year-on-Year</c:v>
                </c:pt>
              </c:strCache>
            </c:strRef>
          </c:tx>
          <c:spPr>
            <a:ln w="4445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Monetary!$A$138:$A$166</c:f>
              <c:numCache>
                <c:formatCode>mmm\-yy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Monetary!$B$139:$B$166</c:f>
              <c:numCache>
                <c:formatCode>General</c:formatCode>
                <c:ptCount val="28"/>
                <c:pt idx="0">
                  <c:v>8.1</c:v>
                </c:pt>
                <c:pt idx="1">
                  <c:v>8.6</c:v>
                </c:pt>
                <c:pt idx="2">
                  <c:v>8.5</c:v>
                </c:pt>
                <c:pt idx="3" formatCode="0.0">
                  <c:v>8.4</c:v>
                </c:pt>
                <c:pt idx="4" formatCode="0.0">
                  <c:v>8</c:v>
                </c:pt>
                <c:pt idx="5" formatCode="0.0">
                  <c:v>6.9</c:v>
                </c:pt>
                <c:pt idx="6" formatCode="0.0">
                  <c:v>6.7</c:v>
                </c:pt>
                <c:pt idx="7">
                  <c:v>6.4</c:v>
                </c:pt>
                <c:pt idx="8">
                  <c:v>6.1</c:v>
                </c:pt>
                <c:pt idx="9">
                  <c:v>5.9</c:v>
                </c:pt>
                <c:pt idx="10">
                  <c:v>5.8</c:v>
                </c:pt>
                <c:pt idx="11">
                  <c:v>6.3</c:v>
                </c:pt>
                <c:pt idx="12">
                  <c:v>6.2</c:v>
                </c:pt>
                <c:pt idx="13">
                  <c:v>5.7</c:v>
                </c:pt>
                <c:pt idx="14" formatCode="0.0">
                  <c:v>5.0999999999999996</c:v>
                </c:pt>
                <c:pt idx="15" formatCode="0.0">
                  <c:v>4.8</c:v>
                </c:pt>
                <c:pt idx="16" formatCode="0.0">
                  <c:v>4.5999999999999996</c:v>
                </c:pt>
                <c:pt idx="17" formatCode="0.0">
                  <c:v>4.2</c:v>
                </c:pt>
                <c:pt idx="18" formatCode="0.0">
                  <c:v>3.7</c:v>
                </c:pt>
                <c:pt idx="19" formatCode="0.0">
                  <c:v>3.5</c:v>
                </c:pt>
                <c:pt idx="20" formatCode="0.0">
                  <c:v>3.2</c:v>
                </c:pt>
                <c:pt idx="21" formatCode="0.0">
                  <c:v>3.4</c:v>
                </c:pt>
                <c:pt idx="22" formatCode="0.0">
                  <c:v>3.6</c:v>
                </c:pt>
                <c:pt idx="23" formatCode="0.0">
                  <c:v>3.5</c:v>
                </c:pt>
                <c:pt idx="24" formatCode="0.0">
                  <c:v>3.7</c:v>
                </c:pt>
                <c:pt idx="25" formatCode="0.0">
                  <c:v>3.7</c:v>
                </c:pt>
                <c:pt idx="26" formatCode="0.0">
                  <c:v>4.0999999999999996</c:v>
                </c:pt>
                <c:pt idx="27" formatCode="0.0">
                  <c:v>4.2</c:v>
                </c:pt>
              </c:numCache>
            </c:numRef>
          </c:val>
        </c:ser>
        <c:ser>
          <c:idx val="1"/>
          <c:order val="1"/>
          <c:tx>
            <c:strRef>
              <c:f>Monetary!$C$3:$C$4</c:f>
              <c:strCache>
                <c:ptCount val="1"/>
                <c:pt idx="0">
                  <c:v>Long Term Interest Rates R157 Yields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Monetary!$A$138:$A$166</c:f>
              <c:numCache>
                <c:formatCode>mmm\-yy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Monetary!$C$138:$C$166</c:f>
              <c:numCache>
                <c:formatCode>0.00</c:formatCode>
                <c:ptCount val="29"/>
                <c:pt idx="0">
                  <c:v>7.42</c:v>
                </c:pt>
                <c:pt idx="1">
                  <c:v>8.07</c:v>
                </c:pt>
                <c:pt idx="2">
                  <c:v>8.17</c:v>
                </c:pt>
                <c:pt idx="3">
                  <c:v>8.1199999999999992</c:v>
                </c:pt>
                <c:pt idx="4">
                  <c:v>8.25</c:v>
                </c:pt>
                <c:pt idx="5">
                  <c:v>8.4700000000000006</c:v>
                </c:pt>
                <c:pt idx="6">
                  <c:v>8.3699999999999992</c:v>
                </c:pt>
                <c:pt idx="7">
                  <c:v>8.18</c:v>
                </c:pt>
                <c:pt idx="8">
                  <c:v>8.2899999999999991</c:v>
                </c:pt>
                <c:pt idx="9">
                  <c:v>8.41</c:v>
                </c:pt>
                <c:pt idx="10">
                  <c:v>8.42</c:v>
                </c:pt>
                <c:pt idx="11">
                  <c:v>8.42</c:v>
                </c:pt>
                <c:pt idx="12">
                  <c:v>8.3800000000000008</c:v>
                </c:pt>
                <c:pt idx="13">
                  <c:v>8.17</c:v>
                </c:pt>
                <c:pt idx="14">
                  <c:v>7.9450000000000003</c:v>
                </c:pt>
                <c:pt idx="15">
                  <c:v>7.79</c:v>
                </c:pt>
                <c:pt idx="16">
                  <c:v>8.0399999999999991</c:v>
                </c:pt>
                <c:pt idx="17">
                  <c:v>8.0299999999999994</c:v>
                </c:pt>
                <c:pt idx="18">
                  <c:v>7.58</c:v>
                </c:pt>
                <c:pt idx="19">
                  <c:v>7.23</c:v>
                </c:pt>
                <c:pt idx="20">
                  <c:v>7.3</c:v>
                </c:pt>
                <c:pt idx="21">
                  <c:v>7.04</c:v>
                </c:pt>
                <c:pt idx="22">
                  <c:v>7.46</c:v>
                </c:pt>
                <c:pt idx="23">
                  <c:v>7.31</c:v>
                </c:pt>
                <c:pt idx="24">
                  <c:v>7.88</c:v>
                </c:pt>
                <c:pt idx="25">
                  <c:v>7.77</c:v>
                </c:pt>
                <c:pt idx="26">
                  <c:v>7.82</c:v>
                </c:pt>
                <c:pt idx="27">
                  <c:v>7.64</c:v>
                </c:pt>
                <c:pt idx="28">
                  <c:v>7.53</c:v>
                </c:pt>
              </c:numCache>
            </c:numRef>
          </c:val>
        </c:ser>
        <c:ser>
          <c:idx val="2"/>
          <c:order val="2"/>
          <c:tx>
            <c:strRef>
              <c:f>Monetary!$D$3:$D$4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Monetary!$A$138:$A$166</c:f>
              <c:numCache>
                <c:formatCode>mmm\-yy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Monetary!$D$139:$D$166</c:f>
              <c:numCache>
                <c:formatCode>0.00</c:formatCode>
                <c:ptCount val="28"/>
                <c:pt idx="0">
                  <c:v>-2.9999999999999361E-2</c:v>
                </c:pt>
                <c:pt idx="1">
                  <c:v>-0.42999999999999972</c:v>
                </c:pt>
                <c:pt idx="2">
                  <c:v>-0.38000000000000078</c:v>
                </c:pt>
                <c:pt idx="3">
                  <c:v>-0.15000000000000036</c:v>
                </c:pt>
                <c:pt idx="4">
                  <c:v>0.47000000000000064</c:v>
                </c:pt>
                <c:pt idx="5">
                  <c:v>1.4699999999999989</c:v>
                </c:pt>
                <c:pt idx="6">
                  <c:v>1.4799999999999995</c:v>
                </c:pt>
                <c:pt idx="7">
                  <c:v>1.8899999999999988</c:v>
                </c:pt>
                <c:pt idx="8">
                  <c:v>2.3100000000000005</c:v>
                </c:pt>
                <c:pt idx="9">
                  <c:v>2.5199999999999996</c:v>
                </c:pt>
                <c:pt idx="10">
                  <c:v>2.62</c:v>
                </c:pt>
                <c:pt idx="11">
                  <c:v>2.080000000000001</c:v>
                </c:pt>
                <c:pt idx="12">
                  <c:v>1.9699999999999998</c:v>
                </c:pt>
                <c:pt idx="13">
                  <c:v>2.2450000000000001</c:v>
                </c:pt>
                <c:pt idx="14">
                  <c:v>2.6900000000000004</c:v>
                </c:pt>
                <c:pt idx="15">
                  <c:v>3.2399999999999993</c:v>
                </c:pt>
                <c:pt idx="16">
                  <c:v>3.4299999999999997</c:v>
                </c:pt>
                <c:pt idx="17">
                  <c:v>3.38</c:v>
                </c:pt>
                <c:pt idx="18">
                  <c:v>3.5300000000000002</c:v>
                </c:pt>
                <c:pt idx="19">
                  <c:v>3.8</c:v>
                </c:pt>
                <c:pt idx="20">
                  <c:v>3.84</c:v>
                </c:pt>
                <c:pt idx="21">
                  <c:v>4.0600000000000005</c:v>
                </c:pt>
                <c:pt idx="22">
                  <c:v>3.7099999999999995</c:v>
                </c:pt>
                <c:pt idx="23">
                  <c:v>4.38</c:v>
                </c:pt>
                <c:pt idx="24">
                  <c:v>4.0699999999999994</c:v>
                </c:pt>
                <c:pt idx="25">
                  <c:v>4.12</c:v>
                </c:pt>
                <c:pt idx="26">
                  <c:v>3.54</c:v>
                </c:pt>
                <c:pt idx="27">
                  <c:v>3.33</c:v>
                </c:pt>
              </c:numCache>
            </c:numRef>
          </c:val>
        </c:ser>
        <c:ser>
          <c:idx val="3"/>
          <c:order val="3"/>
          <c:tx>
            <c:strRef>
              <c:f>Monetary!$E$3:$E$4</c:f>
              <c:strCache>
                <c:ptCount val="1"/>
                <c:pt idx="0">
                  <c:v>Rand Dollar Exchange Rate per 1USD</c:v>
                </c:pt>
              </c:strCache>
            </c:strRef>
          </c:tx>
          <c:spPr>
            <a:ln w="444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Monetary!$A$138:$A$166</c:f>
              <c:numCache>
                <c:formatCode>mmm\-yy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Monetary!$E$139:$E$166</c:f>
              <c:numCache>
                <c:formatCode>0.00</c:formatCode>
                <c:ptCount val="28"/>
                <c:pt idx="0">
                  <c:v>6.4078999999999997</c:v>
                </c:pt>
                <c:pt idx="1">
                  <c:v>6.6070000000000002</c:v>
                </c:pt>
                <c:pt idx="2">
                  <c:v>6.1723999999999997</c:v>
                </c:pt>
                <c:pt idx="3">
                  <c:v>6.2893999999999997</c:v>
                </c:pt>
                <c:pt idx="4">
                  <c:v>6.3240999999999996</c:v>
                </c:pt>
                <c:pt idx="5">
                  <c:v>6.46</c:v>
                </c:pt>
                <c:pt idx="6">
                  <c:v>6.5374999999999996</c:v>
                </c:pt>
                <c:pt idx="7">
                  <c:v>6.4663000000000004</c:v>
                </c:pt>
                <c:pt idx="8">
                  <c:v>7.0730000000000004</c:v>
                </c:pt>
                <c:pt idx="9">
                  <c:v>6.7133000000000003</c:v>
                </c:pt>
                <c:pt idx="10">
                  <c:v>6.6121999999999996</c:v>
                </c:pt>
                <c:pt idx="11">
                  <c:v>6.7988999999999997</c:v>
                </c:pt>
                <c:pt idx="12">
                  <c:v>6.8829000000000002</c:v>
                </c:pt>
                <c:pt idx="13">
                  <c:v>6.7770000000000001</c:v>
                </c:pt>
                <c:pt idx="14">
                  <c:v>6.8403999999999998</c:v>
                </c:pt>
                <c:pt idx="15">
                  <c:v>6.4306999999999999</c:v>
                </c:pt>
                <c:pt idx="16">
                  <c:v>6.5244</c:v>
                </c:pt>
                <c:pt idx="17">
                  <c:v>6.6020000000000003</c:v>
                </c:pt>
                <c:pt idx="18">
                  <c:v>6.5555000000000003</c:v>
                </c:pt>
                <c:pt idx="19">
                  <c:v>6.7468000000000004</c:v>
                </c:pt>
                <c:pt idx="20">
                  <c:v>6.8577000000000004</c:v>
                </c:pt>
                <c:pt idx="21">
                  <c:v>6.8418000000000001</c:v>
                </c:pt>
                <c:pt idx="22">
                  <c:v>6.7449000000000003</c:v>
                </c:pt>
                <c:pt idx="23">
                  <c:v>7.17</c:v>
                </c:pt>
                <c:pt idx="24">
                  <c:v>7</c:v>
                </c:pt>
                <c:pt idx="25">
                  <c:v>6.81</c:v>
                </c:pt>
                <c:pt idx="26">
                  <c:v>6.5994999999999999</c:v>
                </c:pt>
                <c:pt idx="27">
                  <c:v>6.9245000000000001</c:v>
                </c:pt>
              </c:numCache>
            </c:numRef>
          </c:val>
        </c:ser>
        <c:marker val="1"/>
        <c:axId val="155720320"/>
        <c:axId val="155730304"/>
      </c:lineChart>
      <c:dateAx>
        <c:axId val="1557203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730304"/>
        <c:crosses val="autoZero"/>
        <c:auto val="1"/>
        <c:lblOffset val="100"/>
      </c:dateAx>
      <c:valAx>
        <c:axId val="15573030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5572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979017644254089"/>
          <c:y val="0.60276741910266618"/>
          <c:w val="0.4783023366714354"/>
          <c:h val="0.21784992181159818"/>
        </c:manualLayout>
      </c:layout>
      <c:txPr>
        <a:bodyPr/>
        <a:lstStyle/>
        <a:p>
          <a:pPr>
            <a:defRPr lang="en-ZA" sz="1200"/>
          </a:pPr>
          <a:endParaRPr lang="en-US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956521739130543E-2"/>
          <c:y val="3.7037115836729813E-2"/>
          <c:w val="0.90834312573441933"/>
          <c:h val="0.88453347233598922"/>
        </c:manualLayout>
      </c:layout>
      <c:bar3DChart>
        <c:barDir val="col"/>
        <c:grouping val="clustered"/>
        <c:ser>
          <c:idx val="0"/>
          <c:order val="0"/>
          <c:tx>
            <c:strRef>
              <c:f>Trade!$I$4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Trade!$K$6:$K$17</c:f>
              <c:numCache>
                <c:formatCode>_ * #,##0.00_ ;_ * \-#,##0.00_ ;_ * "-"??_ ;_ @_ </c:formatCode>
                <c:ptCount val="12"/>
                <c:pt idx="0">
                  <c:v>-7737.6700000000019</c:v>
                </c:pt>
                <c:pt idx="1">
                  <c:v>-3915.8600000000006</c:v>
                </c:pt>
                <c:pt idx="2">
                  <c:v>-2821.75</c:v>
                </c:pt>
                <c:pt idx="3">
                  <c:v>-2433.489999999998</c:v>
                </c:pt>
                <c:pt idx="4">
                  <c:v>-6974.41</c:v>
                </c:pt>
                <c:pt idx="5">
                  <c:v>-4236.0199999999968</c:v>
                </c:pt>
                <c:pt idx="6">
                  <c:v>-7804.5900000000038</c:v>
                </c:pt>
                <c:pt idx="7">
                  <c:v>-5351.5999999999985</c:v>
                </c:pt>
                <c:pt idx="8">
                  <c:v>-312.77999999999884</c:v>
                </c:pt>
                <c:pt idx="9" formatCode="0.00">
                  <c:v>-12989.300000000003</c:v>
                </c:pt>
                <c:pt idx="10" formatCode="0.00">
                  <c:v>-12572.130000000005</c:v>
                </c:pt>
                <c:pt idx="11">
                  <c:v>368.7300000000032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Trade!$C$20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Trade!$E$22:$E$33</c:f>
              <c:numCache>
                <c:formatCode>_ * #,##0.00_ ;_ * \-#,##0.00_ ;_ * "-"??_ ;_ @_ </c:formatCode>
                <c:ptCount val="12"/>
                <c:pt idx="0" formatCode="General">
                  <c:v>-11937.289999999997</c:v>
                </c:pt>
                <c:pt idx="1">
                  <c:v>-2666.9499999999971</c:v>
                </c:pt>
                <c:pt idx="2">
                  <c:v>-2743.9700000000012</c:v>
                </c:pt>
                <c:pt idx="3">
                  <c:v>-5674.1900000000023</c:v>
                </c:pt>
                <c:pt idx="4">
                  <c:v>-2671.1100000000006</c:v>
                </c:pt>
                <c:pt idx="5">
                  <c:v>-5313.6400000000067</c:v>
                </c:pt>
                <c:pt idx="6">
                  <c:v>-9433.07</c:v>
                </c:pt>
                <c:pt idx="7">
                  <c:v>-9235.0599999999977</c:v>
                </c:pt>
                <c:pt idx="8">
                  <c:v>-4388.6200000000026</c:v>
                </c:pt>
                <c:pt idx="9" formatCode="General">
                  <c:v>-14914.190000000002</c:v>
                </c:pt>
                <c:pt idx="10">
                  <c:v>-764.87999999999738</c:v>
                </c:pt>
                <c:pt idx="11">
                  <c:v>-1260.9199999999983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Trade!$F$20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Trade!$H$22:$H$33</c:f>
              <c:numCache>
                <c:formatCode>_ * #,##0.00_ ;_ * \-#,##0.00_ ;_ * "-"??_ ;_ @_ </c:formatCode>
                <c:ptCount val="12"/>
                <c:pt idx="0">
                  <c:v>-10227.669999999998</c:v>
                </c:pt>
                <c:pt idx="1">
                  <c:v>-5884.4800000000032</c:v>
                </c:pt>
                <c:pt idx="2">
                  <c:v>-5088.3499999999985</c:v>
                </c:pt>
                <c:pt idx="3">
                  <c:v>-10327.740000000005</c:v>
                </c:pt>
                <c:pt idx="4">
                  <c:v>-1216.3199999999997</c:v>
                </c:pt>
                <c:pt idx="5">
                  <c:v>-232.98999999999796</c:v>
                </c:pt>
                <c:pt idx="6">
                  <c:v>-14343.699999999997</c:v>
                </c:pt>
                <c:pt idx="7">
                  <c:v>-5304.2900000000009</c:v>
                </c:pt>
                <c:pt idx="8">
                  <c:v>-7177.7999999999956</c:v>
                </c:pt>
                <c:pt idx="9">
                  <c:v>-9821.1699999999983</c:v>
                </c:pt>
                <c:pt idx="10">
                  <c:v>-12168.259999999995</c:v>
                </c:pt>
                <c:pt idx="11">
                  <c:v>-1726.4499999999971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Trade!$I$20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Trade!$K$22:$K$33</c:f>
              <c:numCache>
                <c:formatCode>_ * #,##0.00_ ;_ * \-#,##0.00_ ;_ * "-"??_ ;_ @_ </c:formatCode>
                <c:ptCount val="12"/>
                <c:pt idx="0" formatCode="General">
                  <c:v>-17466.330000000002</c:v>
                </c:pt>
                <c:pt idx="1">
                  <c:v>-594.88999999999942</c:v>
                </c:pt>
                <c:pt idx="2">
                  <c:v>-571.61000000000058</c:v>
                </c:pt>
                <c:pt idx="3">
                  <c:v>-1628.9800000000032</c:v>
                </c:pt>
                <c:pt idx="4">
                  <c:v>2019</c:v>
                </c:pt>
                <c:pt idx="5">
                  <c:v>3169.1299999999974</c:v>
                </c:pt>
                <c:pt idx="6" formatCode="#,##0.00_ ;[Red]\-#,##0.00\ ">
                  <c:v>446.76000000000204</c:v>
                </c:pt>
                <c:pt idx="7" formatCode="#,##0.00_ ;[Red]\-#,##0.00\ ">
                  <c:v>-1981.2401899999968</c:v>
                </c:pt>
                <c:pt idx="8" formatCode="#,##0.00_ ;[Red]\-#,##0.00\ ">
                  <c:v>3871.0988670000006</c:v>
                </c:pt>
                <c:pt idx="9" formatCode="#,##0.00_ ;[Red]\-#,##0.00\ ">
                  <c:v>-6708.730055</c:v>
                </c:pt>
                <c:pt idx="10" formatCode="#,##0.00_ ;[Red]\-#,##0.00\ ">
                  <c:v>-2474.5670449999961</c:v>
                </c:pt>
                <c:pt idx="11" formatCode="#,##0.00_ ;[Red]\-#,##0.00\ ">
                  <c:v>3668.821127999996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Trade!$C$36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Trade!$E$38:$E$49</c:f>
              <c:numCache>
                <c:formatCode>#,##0.00_ ;[Red]\-#,##0.00\ </c:formatCode>
                <c:ptCount val="12"/>
                <c:pt idx="0">
                  <c:v>-3331.0413019999978</c:v>
                </c:pt>
                <c:pt idx="1">
                  <c:v>-5690.0624860000025</c:v>
                </c:pt>
                <c:pt idx="2">
                  <c:v>457.75404700000217</c:v>
                </c:pt>
                <c:pt idx="3">
                  <c:v>-1889.1502819999951</c:v>
                </c:pt>
                <c:pt idx="4">
                  <c:v>-302.01809599999979</c:v>
                </c:pt>
                <c:pt idx="5">
                  <c:v>5628.6244630000001</c:v>
                </c:pt>
                <c:pt idx="6">
                  <c:v>2018.032100000004</c:v>
                </c:pt>
                <c:pt idx="7">
                  <c:v>-4663.6546549999985</c:v>
                </c:pt>
                <c:pt idx="8">
                  <c:v>3617.4300250000015</c:v>
                </c:pt>
                <c:pt idx="9">
                  <c:v>-3209.5756540000002</c:v>
                </c:pt>
                <c:pt idx="10">
                  <c:v>8400.4748249999975</c:v>
                </c:pt>
                <c:pt idx="11">
                  <c:v>10328.034229000004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Trade!$F$36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Trade!$B$38:$B$49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Trade!$H$38:$H$49</c:f>
              <c:numCache>
                <c:formatCode>_ * #,##0.00_ ;_ * \-#,##0.00_ ;_ * "-"??_ ;_ @_ </c:formatCode>
                <c:ptCount val="12"/>
                <c:pt idx="0">
                  <c:v>-4926.3411569999953</c:v>
                </c:pt>
                <c:pt idx="1">
                  <c:v>-610.84818999999698</c:v>
                </c:pt>
                <c:pt idx="2">
                  <c:v>970.60513799999899</c:v>
                </c:pt>
                <c:pt idx="3">
                  <c:v>-2446.3813369999989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box"/>
        <c:axId val="155853184"/>
        <c:axId val="155854720"/>
        <c:axId val="0"/>
      </c:bar3DChart>
      <c:catAx>
        <c:axId val="155853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54720"/>
        <c:crosses val="autoZero"/>
        <c:auto val="1"/>
        <c:lblAlgn val="ctr"/>
        <c:lblOffset val="100"/>
        <c:tickLblSkip val="2"/>
        <c:tickMarkSkip val="1"/>
      </c:catAx>
      <c:valAx>
        <c:axId val="155854720"/>
        <c:scaling>
          <c:orientation val="minMax"/>
        </c:scaling>
        <c:axPos val="l"/>
        <c:numFmt formatCode="_ * #,##0.00_ ;_ * \-#,##0.0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5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876393706732297"/>
          <c:y val="0.64996368917937564"/>
          <c:w val="5.2550842057883074E-2"/>
          <c:h val="0.350036310820624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Unemployment (Narrow vs Expanded)</a:t>
            </a:r>
          </a:p>
        </c:rich>
      </c:tx>
      <c:layout>
        <c:manualLayout>
          <c:xMode val="edge"/>
          <c:yMode val="edge"/>
          <c:x val="0.21836245523539902"/>
          <c:y val="1.7241260335415821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292918217032243E-2"/>
          <c:y val="2.158096309389898E-2"/>
          <c:w val="0.89578272306180551"/>
          <c:h val="0.84738443408860065"/>
        </c:manualLayout>
      </c:layout>
      <c:bar3DChart>
        <c:barDir val="col"/>
        <c:grouping val="clustered"/>
        <c:ser>
          <c:idx val="0"/>
          <c:order val="0"/>
          <c:tx>
            <c:strRef>
              <c:f>Employment!$B$40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Employment!$A$41:$A$53</c:f>
              <c:strCache>
                <c:ptCount val="13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  <c:pt idx="6">
                  <c:v>Q3 2009</c:v>
                </c:pt>
                <c:pt idx="7">
                  <c:v>Q4 2009</c:v>
                </c:pt>
                <c:pt idx="8">
                  <c:v>Q1 2010</c:v>
                </c:pt>
                <c:pt idx="9">
                  <c:v>Q2 2010</c:v>
                </c:pt>
                <c:pt idx="10">
                  <c:v>Q3 2010</c:v>
                </c:pt>
                <c:pt idx="11">
                  <c:v>Q4 2010</c:v>
                </c:pt>
                <c:pt idx="12">
                  <c:v>Q1 2011</c:v>
                </c:pt>
              </c:strCache>
            </c:strRef>
          </c:cat>
          <c:val>
            <c:numRef>
              <c:f>Employment!$B$41:$B$53</c:f>
              <c:numCache>
                <c:formatCode>0.00</c:formatCode>
                <c:ptCount val="13"/>
                <c:pt idx="0">
                  <c:v>22.714932126696834</c:v>
                </c:pt>
                <c:pt idx="1">
                  <c:v>22.179220005954154</c:v>
                </c:pt>
                <c:pt idx="2">
                  <c:v>22.010869565217391</c:v>
                </c:pt>
                <c:pt idx="3">
                  <c:v>20.77687443541102</c:v>
                </c:pt>
                <c:pt idx="4">
                  <c:v>22.567733990147783</c:v>
                </c:pt>
                <c:pt idx="5">
                  <c:v>19.257311863292802</c:v>
                </c:pt>
                <c:pt idx="6">
                  <c:v>18.647342995169083</c:v>
                </c:pt>
                <c:pt idx="7">
                  <c:v>19.295958279009128</c:v>
                </c:pt>
                <c:pt idx="8">
                  <c:v>19.325551232166021</c:v>
                </c:pt>
                <c:pt idx="9">
                  <c:v>20.934761441090554</c:v>
                </c:pt>
                <c:pt idx="10">
                  <c:v>19.665551839464886</c:v>
                </c:pt>
                <c:pt idx="11">
                  <c:v>19.769736842105264</c:v>
                </c:pt>
                <c:pt idx="12">
                  <c:v>20.334535913414236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Employment!$F$40</c:f>
              <c:strCache>
                <c:ptCount val="1"/>
                <c:pt idx="0">
                  <c:v>Unemployment Rate (Expanded Def)</c:v>
                </c:pt>
              </c:strCache>
            </c:strRef>
          </c:tx>
          <c:cat>
            <c:strRef>
              <c:f>Employment!$A$41:$A$53</c:f>
              <c:strCache>
                <c:ptCount val="13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  <c:pt idx="6">
                  <c:v>Q3 2009</c:v>
                </c:pt>
                <c:pt idx="7">
                  <c:v>Q4 2009</c:v>
                </c:pt>
                <c:pt idx="8">
                  <c:v>Q1 2010</c:v>
                </c:pt>
                <c:pt idx="9">
                  <c:v>Q2 2010</c:v>
                </c:pt>
                <c:pt idx="10">
                  <c:v>Q3 2010</c:v>
                </c:pt>
                <c:pt idx="11">
                  <c:v>Q4 2010</c:v>
                </c:pt>
                <c:pt idx="12">
                  <c:v>Q1 2011</c:v>
                </c:pt>
              </c:strCache>
            </c:strRef>
          </c:cat>
          <c:val>
            <c:numRef>
              <c:f>Employment!$F$41:$F$53</c:f>
              <c:numCache>
                <c:formatCode>0.00</c:formatCode>
                <c:ptCount val="13"/>
                <c:pt idx="0">
                  <c:v>28.235294117647058</c:v>
                </c:pt>
                <c:pt idx="1">
                  <c:v>27.150937779100925</c:v>
                </c:pt>
                <c:pt idx="2">
                  <c:v>27.626811594202898</c:v>
                </c:pt>
                <c:pt idx="3">
                  <c:v>27.521830773863293</c:v>
                </c:pt>
                <c:pt idx="4">
                  <c:v>30.911330049261082</c:v>
                </c:pt>
                <c:pt idx="5">
                  <c:v>33.979625369700955</c:v>
                </c:pt>
                <c:pt idx="6">
                  <c:v>34.589371980676333</c:v>
                </c:pt>
                <c:pt idx="7">
                  <c:v>34.517601043024769</c:v>
                </c:pt>
                <c:pt idx="8">
                  <c:v>35.635538261997404</c:v>
                </c:pt>
                <c:pt idx="9">
                  <c:v>37.29308666017527</c:v>
                </c:pt>
                <c:pt idx="10">
                  <c:v>38.49498327759197</c:v>
                </c:pt>
                <c:pt idx="11">
                  <c:v>37.532894736842103</c:v>
                </c:pt>
                <c:pt idx="12">
                  <c:v>39.750737946867822</c:v>
                </c:pt>
              </c:numCache>
            </c:numRef>
          </c:val>
        </c:ser>
        <c:shape val="box"/>
        <c:axId val="156036096"/>
        <c:axId val="155910912"/>
        <c:axId val="0"/>
      </c:bar3DChart>
      <c:catAx>
        <c:axId val="156036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10912"/>
        <c:crosses val="autoZero"/>
        <c:auto val="1"/>
        <c:lblAlgn val="ctr"/>
        <c:lblOffset val="100"/>
        <c:tickLblSkip val="1"/>
        <c:tickMarkSkip val="1"/>
      </c:catAx>
      <c:valAx>
        <c:axId val="1559109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3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 w="152400" h="50800" prst="softRound"/>
      <a:bevelB/>
    </a:sp3d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03338940217612E-2"/>
          <c:y val="2.9535864978902981E-2"/>
          <c:w val="0.88465770616079564"/>
          <c:h val="0.84177388617050608"/>
        </c:manualLayout>
      </c:layout>
      <c:bar3DChart>
        <c:barDir val="col"/>
        <c:grouping val="percentStacked"/>
        <c:ser>
          <c:idx val="0"/>
          <c:order val="0"/>
          <c:tx>
            <c:strRef>
              <c:f>Employment!$A$137</c:f>
              <c:strCache>
                <c:ptCount val="1"/>
                <c:pt idx="0">
                  <c:v>Q4 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Employment!$B$133:$K$133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Employment!$B$137:$K$137</c:f>
              <c:numCache>
                <c:formatCode>0.00</c:formatCode>
                <c:ptCount val="10"/>
                <c:pt idx="0">
                  <c:v>6.1953629798555685</c:v>
                </c:pt>
                <c:pt idx="1">
                  <c:v>0.34207525655644244</c:v>
                </c:pt>
                <c:pt idx="2">
                  <c:v>15.203344735841885</c:v>
                </c:pt>
                <c:pt idx="3">
                  <c:v>0.41809198023565186</c:v>
                </c:pt>
                <c:pt idx="4">
                  <c:v>9.1980235651843412</c:v>
                </c:pt>
                <c:pt idx="5">
                  <c:v>22.614975294564804</c:v>
                </c:pt>
                <c:pt idx="6">
                  <c:v>6.9175218548080579</c:v>
                </c:pt>
                <c:pt idx="7">
                  <c:v>10.262257696693272</c:v>
                </c:pt>
                <c:pt idx="8">
                  <c:v>18.091980235651846</c:v>
                </c:pt>
                <c:pt idx="9">
                  <c:v>10.756366400608133</c:v>
                </c:pt>
              </c:numCache>
            </c:numRef>
          </c:val>
        </c:ser>
        <c:ser>
          <c:idx val="1"/>
          <c:order val="1"/>
          <c:tx>
            <c:strRef>
              <c:f>Employment!$A$141</c:f>
              <c:strCache>
                <c:ptCount val="1"/>
                <c:pt idx="0">
                  <c:v>Q4 2009</c:v>
                </c:pt>
              </c:strCache>
            </c:strRef>
          </c:tx>
          <c:cat>
            <c:strRef>
              <c:f>Employment!$B$133:$K$133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Employment!$B$141:$K$141</c:f>
              <c:numCache>
                <c:formatCode>0.00</c:formatCode>
                <c:ptCount val="10"/>
                <c:pt idx="0">
                  <c:v>4.4830371567043619</c:v>
                </c:pt>
                <c:pt idx="1">
                  <c:v>0.28271405492730206</c:v>
                </c:pt>
                <c:pt idx="2">
                  <c:v>16.033925686591278</c:v>
                </c:pt>
                <c:pt idx="3">
                  <c:v>0.36348949919224555</c:v>
                </c:pt>
                <c:pt idx="4">
                  <c:v>9.6122778675282703</c:v>
                </c:pt>
                <c:pt idx="5">
                  <c:v>21.44588045234249</c:v>
                </c:pt>
                <c:pt idx="6">
                  <c:v>6.4216478190630051</c:v>
                </c:pt>
                <c:pt idx="7">
                  <c:v>12.358642972536348</c:v>
                </c:pt>
                <c:pt idx="8">
                  <c:v>19.789983844911145</c:v>
                </c:pt>
                <c:pt idx="9">
                  <c:v>9.1680129240710819</c:v>
                </c:pt>
              </c:numCache>
            </c:numRef>
          </c:val>
        </c:ser>
        <c:ser>
          <c:idx val="2"/>
          <c:order val="2"/>
          <c:tx>
            <c:strRef>
              <c:f>Employment!$A$145</c:f>
              <c:strCache>
                <c:ptCount val="1"/>
                <c:pt idx="0">
                  <c:v>Q4 2010</c:v>
                </c:pt>
              </c:strCache>
            </c:strRef>
          </c:tx>
          <c:cat>
            <c:strRef>
              <c:f>Employment!$B$133:$K$133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Transport</c:v>
                </c:pt>
                <c:pt idx="7">
                  <c:v>Finance</c:v>
                </c:pt>
                <c:pt idx="8">
                  <c:v>Community and social services</c:v>
                </c:pt>
                <c:pt idx="9">
                  <c:v>Private households</c:v>
                </c:pt>
              </c:strCache>
            </c:strRef>
          </c:cat>
          <c:val>
            <c:numRef>
              <c:f>Employment!$B$145:$K$145</c:f>
              <c:numCache>
                <c:formatCode>0.00</c:formatCode>
                <c:ptCount val="10"/>
                <c:pt idx="0">
                  <c:v>4.9610496104961053</c:v>
                </c:pt>
                <c:pt idx="1">
                  <c:v>0.53300533005330053</c:v>
                </c:pt>
                <c:pt idx="2">
                  <c:v>15.211152111521114</c:v>
                </c:pt>
                <c:pt idx="3">
                  <c:v>0.69700697006970069</c:v>
                </c:pt>
                <c:pt idx="4">
                  <c:v>9.2250922509225095</c:v>
                </c:pt>
                <c:pt idx="5">
                  <c:v>21.443214432144323</c:v>
                </c:pt>
                <c:pt idx="6">
                  <c:v>7.5850758507585079</c:v>
                </c:pt>
                <c:pt idx="7">
                  <c:v>10.906109061090611</c:v>
                </c:pt>
                <c:pt idx="8">
                  <c:v>10.906109061090611</c:v>
                </c:pt>
                <c:pt idx="9">
                  <c:v>8.5280852808528085</c:v>
                </c:pt>
              </c:numCache>
            </c:numRef>
          </c:val>
        </c:ser>
        <c:shape val="cylinder"/>
        <c:axId val="155953024"/>
        <c:axId val="155954560"/>
        <c:axId val="0"/>
      </c:bar3DChart>
      <c:catAx>
        <c:axId val="155953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54560"/>
        <c:crosses val="autoZero"/>
        <c:auto val="1"/>
        <c:lblAlgn val="ctr"/>
        <c:lblOffset val="100"/>
        <c:tickLblSkip val="1"/>
        <c:tickMarkSkip val="1"/>
      </c:catAx>
      <c:valAx>
        <c:axId val="15595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5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04760966360065"/>
          <c:y val="1.8987341772151899E-2"/>
          <c:w val="8.8199486489651258E-2"/>
          <c:h val="0.302287340664695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004059365815688E-2"/>
          <c:y val="4.1237165297253645E-2"/>
          <c:w val="0.91172712827209978"/>
          <c:h val="0.7628875579992026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PSCE!$B$263:$B$284</c:f>
              <c:numCache>
                <c:formatCode>#,##0</c:formatCode>
                <c:ptCount val="22"/>
                <c:pt idx="0">
                  <c:v>3449</c:v>
                </c:pt>
                <c:pt idx="1">
                  <c:v>4402.416666666667</c:v>
                </c:pt>
                <c:pt idx="2">
                  <c:v>4667</c:v>
                </c:pt>
                <c:pt idx="3">
                  <c:v>6212.416666666667</c:v>
                </c:pt>
                <c:pt idx="4">
                  <c:v>9064.8333333333339</c:v>
                </c:pt>
                <c:pt idx="5">
                  <c:v>11866</c:v>
                </c:pt>
                <c:pt idx="6">
                  <c:v>13343.166666666666</c:v>
                </c:pt>
                <c:pt idx="7">
                  <c:v>14494.166666666666</c:v>
                </c:pt>
                <c:pt idx="8">
                  <c:v>17505.5</c:v>
                </c:pt>
                <c:pt idx="9">
                  <c:v>22564.454545454544</c:v>
                </c:pt>
                <c:pt idx="10">
                  <c:v>30017.583333333332</c:v>
                </c:pt>
                <c:pt idx="11">
                  <c:v>29285.81818181818</c:v>
                </c:pt>
                <c:pt idx="12">
                  <c:v>35636.25</c:v>
                </c:pt>
                <c:pt idx="13">
                  <c:v>83536.75</c:v>
                </c:pt>
                <c:pt idx="14">
                  <c:v>61041.666666666664</c:v>
                </c:pt>
                <c:pt idx="15">
                  <c:v>72545.916666666672</c:v>
                </c:pt>
                <c:pt idx="16">
                  <c:v>88683</c:v>
                </c:pt>
                <c:pt idx="17">
                  <c:v>86156.5</c:v>
                </c:pt>
                <c:pt idx="18">
                  <c:v>89977.5</c:v>
                </c:pt>
                <c:pt idx="19">
                  <c:v>116160</c:v>
                </c:pt>
                <c:pt idx="20">
                  <c:v>120742.41666666667</c:v>
                </c:pt>
                <c:pt idx="21">
                  <c:v>120550.75</c:v>
                </c:pt>
              </c:numCache>
            </c:numRef>
          </c:val>
        </c:ser>
        <c:marker val="1"/>
        <c:axId val="158114176"/>
        <c:axId val="158115712"/>
      </c:lineChart>
      <c:catAx>
        <c:axId val="15811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15712"/>
        <c:crosses val="autoZero"/>
        <c:auto val="1"/>
        <c:lblAlgn val="ctr"/>
        <c:lblOffset val="100"/>
        <c:tickLblSkip val="1"/>
        <c:tickMarkSkip val="1"/>
      </c:catAx>
      <c:valAx>
        <c:axId val="15811571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14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10294546515041"/>
          <c:y val="7.2164948453608324E-2"/>
          <c:w val="0.22266173325556568"/>
          <c:h val="0.126288930378547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3684257866633823E-2"/>
          <c:y val="4.1131105398456665E-2"/>
          <c:w val="0.92105322333292006"/>
          <c:h val="0.76349614395886889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PSCE!$C$263:$C$284</c:f>
              <c:numCache>
                <c:formatCode>#,##0</c:formatCode>
                <c:ptCount val="22"/>
                <c:pt idx="0">
                  <c:v>9655.8333333333339</c:v>
                </c:pt>
                <c:pt idx="1">
                  <c:v>10577.833333333334</c:v>
                </c:pt>
                <c:pt idx="2">
                  <c:v>12245.5</c:v>
                </c:pt>
                <c:pt idx="3">
                  <c:v>9091.4166666666661</c:v>
                </c:pt>
                <c:pt idx="4">
                  <c:v>6421.416666666667</c:v>
                </c:pt>
                <c:pt idx="5">
                  <c:v>6692.5</c:v>
                </c:pt>
                <c:pt idx="6">
                  <c:v>6175.25</c:v>
                </c:pt>
                <c:pt idx="7">
                  <c:v>5996.166666666667</c:v>
                </c:pt>
                <c:pt idx="8">
                  <c:v>6938.166666666667</c:v>
                </c:pt>
                <c:pt idx="9">
                  <c:v>6530.909090909091</c:v>
                </c:pt>
                <c:pt idx="10">
                  <c:v>5530.583333333333</c:v>
                </c:pt>
                <c:pt idx="11">
                  <c:v>8177</c:v>
                </c:pt>
                <c:pt idx="12">
                  <c:v>8501.3333333333339</c:v>
                </c:pt>
                <c:pt idx="13">
                  <c:v>6526.416666666667</c:v>
                </c:pt>
                <c:pt idx="14">
                  <c:v>5747</c:v>
                </c:pt>
                <c:pt idx="15">
                  <c:v>4985.583333333333</c:v>
                </c:pt>
                <c:pt idx="16">
                  <c:v>4617.083333333333</c:v>
                </c:pt>
                <c:pt idx="17">
                  <c:v>4884.833333333333</c:v>
                </c:pt>
                <c:pt idx="18">
                  <c:v>5474.916666666667</c:v>
                </c:pt>
                <c:pt idx="19">
                  <c:v>5040.416666666667</c:v>
                </c:pt>
                <c:pt idx="20">
                  <c:v>4750.666666666667</c:v>
                </c:pt>
                <c:pt idx="21">
                  <c:v>4771.75</c:v>
                </c:pt>
              </c:numCache>
            </c:numRef>
          </c:val>
        </c:ser>
        <c:marker val="1"/>
        <c:axId val="158136192"/>
        <c:axId val="158137728"/>
      </c:lineChart>
      <c:catAx>
        <c:axId val="158136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37728"/>
        <c:crosses val="autoZero"/>
        <c:auto val="1"/>
        <c:lblAlgn val="ctr"/>
        <c:lblOffset val="100"/>
        <c:tickLblSkip val="1"/>
        <c:tickMarkSkip val="1"/>
      </c:catAx>
      <c:valAx>
        <c:axId val="158137728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361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10572468763989"/>
          <c:y val="4.3701799485861177E-2"/>
          <c:w val="0.25921066318323088"/>
          <c:h val="0.12596401028277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2785808147175025E-2"/>
          <c:y val="4.1025743754366358E-2"/>
          <c:w val="0.91195795006570302"/>
          <c:h val="0.76410447742509791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PSCE!$E$263:$E$284</c:f>
              <c:numCache>
                <c:formatCode>#,##0</c:formatCode>
                <c:ptCount val="22"/>
                <c:pt idx="0">
                  <c:v>16662.083333333332</c:v>
                </c:pt>
                <c:pt idx="1">
                  <c:v>18433.083333333332</c:v>
                </c:pt>
                <c:pt idx="2">
                  <c:v>18768.5</c:v>
                </c:pt>
                <c:pt idx="3">
                  <c:v>20959.083333333332</c:v>
                </c:pt>
                <c:pt idx="4">
                  <c:v>25954</c:v>
                </c:pt>
                <c:pt idx="5">
                  <c:v>33013.416666666664</c:v>
                </c:pt>
                <c:pt idx="6">
                  <c:v>41532.333333333336</c:v>
                </c:pt>
                <c:pt idx="7">
                  <c:v>47453.833333333336</c:v>
                </c:pt>
                <c:pt idx="8">
                  <c:v>51143.5</c:v>
                </c:pt>
                <c:pt idx="9">
                  <c:v>51879.090909090912</c:v>
                </c:pt>
                <c:pt idx="10">
                  <c:v>54488.666666666664</c:v>
                </c:pt>
                <c:pt idx="11">
                  <c:v>61161.36363636364</c:v>
                </c:pt>
                <c:pt idx="12">
                  <c:v>70966.333333333328</c:v>
                </c:pt>
                <c:pt idx="13">
                  <c:v>84007.166666666672</c:v>
                </c:pt>
                <c:pt idx="14">
                  <c:v>99388</c:v>
                </c:pt>
                <c:pt idx="15">
                  <c:v>119700.66666666667</c:v>
                </c:pt>
                <c:pt idx="16">
                  <c:v>139721.66666666666</c:v>
                </c:pt>
                <c:pt idx="17">
                  <c:v>160597.83333333334</c:v>
                </c:pt>
                <c:pt idx="18">
                  <c:v>195741.08333333334</c:v>
                </c:pt>
                <c:pt idx="19">
                  <c:v>202099.83333333334</c:v>
                </c:pt>
                <c:pt idx="20">
                  <c:v>206870.75</c:v>
                </c:pt>
                <c:pt idx="21">
                  <c:v>217879.75</c:v>
                </c:pt>
              </c:numCache>
            </c:numRef>
          </c:val>
        </c:ser>
        <c:marker val="1"/>
        <c:axId val="161320320"/>
        <c:axId val="161334400"/>
      </c:lineChart>
      <c:catAx>
        <c:axId val="161320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34400"/>
        <c:crosses val="autoZero"/>
        <c:auto val="1"/>
        <c:lblAlgn val="ctr"/>
        <c:lblOffset val="100"/>
        <c:tickLblSkip val="1"/>
        <c:tickMarkSkip val="1"/>
      </c:catAx>
      <c:valAx>
        <c:axId val="161334400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2032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05519691102112"/>
          <c:y val="4.3589743589743567E-2"/>
          <c:w val="0.31668854903530047"/>
          <c:h val="0.125641294838145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9787132907599534E-2"/>
          <c:y val="4.0920716112531993E-2"/>
          <c:w val="0.92126102318762149"/>
          <c:h val="0.76470683731974098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PSCE!$F$263:$F$284</c:f>
              <c:numCache>
                <c:formatCode>#,##0</c:formatCode>
                <c:ptCount val="22"/>
                <c:pt idx="0">
                  <c:v>10041.25</c:v>
                </c:pt>
                <c:pt idx="1">
                  <c:v>11864.166666666666</c:v>
                </c:pt>
                <c:pt idx="2">
                  <c:v>14102.916666666666</c:v>
                </c:pt>
                <c:pt idx="3">
                  <c:v>14963.416666666666</c:v>
                </c:pt>
                <c:pt idx="4">
                  <c:v>15962.75</c:v>
                </c:pt>
                <c:pt idx="5">
                  <c:v>18006.5</c:v>
                </c:pt>
                <c:pt idx="6">
                  <c:v>21168.583333333332</c:v>
                </c:pt>
                <c:pt idx="7">
                  <c:v>22602</c:v>
                </c:pt>
                <c:pt idx="8">
                  <c:v>21876.916666666668</c:v>
                </c:pt>
                <c:pt idx="9">
                  <c:v>21836.18181818182</c:v>
                </c:pt>
                <c:pt idx="10">
                  <c:v>22905</c:v>
                </c:pt>
                <c:pt idx="11">
                  <c:v>26862.363636363636</c:v>
                </c:pt>
                <c:pt idx="12">
                  <c:v>31100.833333333332</c:v>
                </c:pt>
                <c:pt idx="13">
                  <c:v>33815.25</c:v>
                </c:pt>
                <c:pt idx="14">
                  <c:v>40236.666666666664</c:v>
                </c:pt>
                <c:pt idx="15">
                  <c:v>45549.583333333336</c:v>
                </c:pt>
                <c:pt idx="16">
                  <c:v>54815.083333333336</c:v>
                </c:pt>
                <c:pt idx="17">
                  <c:v>61720.916666666664</c:v>
                </c:pt>
                <c:pt idx="18">
                  <c:v>52315</c:v>
                </c:pt>
                <c:pt idx="19">
                  <c:v>40846.666666666664</c:v>
                </c:pt>
                <c:pt idx="20">
                  <c:v>31013</c:v>
                </c:pt>
                <c:pt idx="21">
                  <c:v>26763</c:v>
                </c:pt>
              </c:numCache>
            </c:numRef>
          </c:val>
        </c:ser>
        <c:marker val="1"/>
        <c:axId val="165749888"/>
        <c:axId val="165751424"/>
      </c:lineChart>
      <c:catAx>
        <c:axId val="165749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51424"/>
        <c:crosses val="autoZero"/>
        <c:auto val="1"/>
        <c:lblAlgn val="ctr"/>
        <c:lblOffset val="100"/>
        <c:tickLblSkip val="1"/>
        <c:tickMarkSkip val="1"/>
      </c:catAx>
      <c:valAx>
        <c:axId val="16575142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498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35005346555191"/>
          <c:y val="4.3478260869565223E-2"/>
          <c:w val="0.27559091571887173"/>
          <c:h val="0.125319961603265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6985645290002767E-2"/>
          <c:y val="4.0816326530612533E-2"/>
          <c:w val="0.89777252734664659"/>
          <c:h val="0.76530612244899032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PSCE!$G$263:$G$284</c:f>
              <c:numCache>
                <c:formatCode>#,##0</c:formatCode>
                <c:ptCount val="22"/>
                <c:pt idx="0">
                  <c:v>55774.333333333336</c:v>
                </c:pt>
                <c:pt idx="1">
                  <c:v>65278.083333333336</c:v>
                </c:pt>
                <c:pt idx="2">
                  <c:v>76558.166666666672</c:v>
                </c:pt>
                <c:pt idx="3">
                  <c:v>90123.416666666672</c:v>
                </c:pt>
                <c:pt idx="4">
                  <c:v>105359.33333333333</c:v>
                </c:pt>
                <c:pt idx="5">
                  <c:v>125662.16666666667</c:v>
                </c:pt>
                <c:pt idx="6">
                  <c:v>148595</c:v>
                </c:pt>
                <c:pt idx="7">
                  <c:v>169484.83333333334</c:v>
                </c:pt>
                <c:pt idx="8">
                  <c:v>188294.75</c:v>
                </c:pt>
                <c:pt idx="9">
                  <c:v>198923.81818181818</c:v>
                </c:pt>
                <c:pt idx="10">
                  <c:v>213769.58333333334</c:v>
                </c:pt>
                <c:pt idx="11">
                  <c:v>244476.63636363635</c:v>
                </c:pt>
                <c:pt idx="12">
                  <c:v>274873.33333333331</c:v>
                </c:pt>
                <c:pt idx="13">
                  <c:v>309819.33333333331</c:v>
                </c:pt>
                <c:pt idx="14">
                  <c:v>368591.91666666669</c:v>
                </c:pt>
                <c:pt idx="15">
                  <c:v>467276.58333333331</c:v>
                </c:pt>
                <c:pt idx="16">
                  <c:v>606976.58333333337</c:v>
                </c:pt>
                <c:pt idx="17">
                  <c:v>769995.91666666663</c:v>
                </c:pt>
                <c:pt idx="18">
                  <c:v>916337.33333333337</c:v>
                </c:pt>
                <c:pt idx="19">
                  <c:v>985921.25</c:v>
                </c:pt>
                <c:pt idx="20">
                  <c:v>1028340.75</c:v>
                </c:pt>
                <c:pt idx="21">
                  <c:v>1055380.25</c:v>
                </c:pt>
              </c:numCache>
            </c:numRef>
          </c:val>
        </c:ser>
        <c:marker val="1"/>
        <c:axId val="165792384"/>
        <c:axId val="165802368"/>
      </c:lineChart>
      <c:catAx>
        <c:axId val="165792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02368"/>
        <c:crosses val="autoZero"/>
        <c:auto val="1"/>
        <c:lblAlgn val="ctr"/>
        <c:lblOffset val="100"/>
        <c:tickLblSkip val="1"/>
        <c:tickMarkSkip val="1"/>
      </c:catAx>
      <c:valAx>
        <c:axId val="165802368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923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69595582560004"/>
          <c:y val="4.336734693877551E-2"/>
          <c:w val="0.29619934186427532"/>
          <c:h val="0.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3684294686922835E-2"/>
          <c:y val="3.9506268099604801E-2"/>
          <c:w val="0.92163847957612544"/>
          <c:h val="0.92345901682826204"/>
        </c:manualLayout>
      </c:layout>
      <c:lineChart>
        <c:grouping val="standard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Monetary!$A$168:$A$180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Monetary!$B$168:$B$180</c:f>
              <c:numCache>
                <c:formatCode>#,##0.00_ ;\-#,##0.00\ </c:formatCode>
                <c:ptCount val="13"/>
                <c:pt idx="0">
                  <c:v>6.8500000000000005</c:v>
                </c:pt>
                <c:pt idx="1">
                  <c:v>5.2583333333333337</c:v>
                </c:pt>
                <c:pt idx="2">
                  <c:v>5.3250000000000002</c:v>
                </c:pt>
                <c:pt idx="3">
                  <c:v>5.7249999999999988</c:v>
                </c:pt>
                <c:pt idx="4">
                  <c:v>9.15</c:v>
                </c:pt>
                <c:pt idx="5">
                  <c:v>5.9666666666666659</c:v>
                </c:pt>
                <c:pt idx="6">
                  <c:v>1.3916666666666666</c:v>
                </c:pt>
                <c:pt idx="7">
                  <c:v>3.4</c:v>
                </c:pt>
                <c:pt idx="8">
                  <c:v>4.4333333333333327</c:v>
                </c:pt>
                <c:pt idx="9">
                  <c:v>6.9</c:v>
                </c:pt>
                <c:pt idx="10">
                  <c:v>11.483333333333334</c:v>
                </c:pt>
                <c:pt idx="11">
                  <c:v>7.4083333333333341</c:v>
                </c:pt>
                <c:pt idx="12">
                  <c:v>4.5250000000000004</c:v>
                </c:pt>
              </c:numCache>
            </c:numRef>
          </c:val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Monetary!$A$168:$A$180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Monetary!$C$168:$C$180</c:f>
              <c:numCache>
                <c:formatCode>#,##0.00_ ;\-#,##0.00\ </c:formatCode>
                <c:ptCount val="13"/>
                <c:pt idx="0">
                  <c:v>15.338666666666667</c:v>
                </c:pt>
                <c:pt idx="1">
                  <c:v>14.825416666666664</c:v>
                </c:pt>
                <c:pt idx="2">
                  <c:v>13.722083333333332</c:v>
                </c:pt>
                <c:pt idx="3">
                  <c:v>11.306249999999999</c:v>
                </c:pt>
                <c:pt idx="4">
                  <c:v>11.548333333333334</c:v>
                </c:pt>
                <c:pt idx="5">
                  <c:v>9.5420833333333359</c:v>
                </c:pt>
                <c:pt idx="6">
                  <c:v>9.4999999999999982</c:v>
                </c:pt>
                <c:pt idx="7">
                  <c:v>8.0224999999999991</c:v>
                </c:pt>
                <c:pt idx="8">
                  <c:v>8.0008333333333326</c:v>
                </c:pt>
                <c:pt idx="9">
                  <c:v>8.19</c:v>
                </c:pt>
                <c:pt idx="10">
                  <c:v>9.0924999999999994</c:v>
                </c:pt>
                <c:pt idx="11">
                  <c:v>8.2158333333333342</c:v>
                </c:pt>
                <c:pt idx="12">
                  <c:v>7.6895833333333341</c:v>
                </c:pt>
              </c:numCache>
            </c:numRef>
          </c:val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Monetary!$A$168:$A$180</c:f>
              <c:strCache>
                <c:ptCount val="13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  <c:pt idx="12">
                  <c:v>Average 2010</c:v>
                </c:pt>
              </c:strCache>
            </c:strRef>
          </c:cat>
          <c:val>
            <c:numRef>
              <c:f>Monetary!$D$168:$D$180</c:f>
              <c:numCache>
                <c:formatCode>#,##0.00_ ;\-#,##0.00\ </c:formatCode>
                <c:ptCount val="13"/>
                <c:pt idx="0">
                  <c:v>8.488666666666667</c:v>
                </c:pt>
                <c:pt idx="1">
                  <c:v>9.5670833333333345</c:v>
                </c:pt>
                <c:pt idx="2">
                  <c:v>8.3970833333333328</c:v>
                </c:pt>
                <c:pt idx="3">
                  <c:v>5.5812499999999998</c:v>
                </c:pt>
                <c:pt idx="4">
                  <c:v>2.3983333333333334</c:v>
                </c:pt>
                <c:pt idx="5">
                  <c:v>3.5754166666666669</c:v>
                </c:pt>
                <c:pt idx="6">
                  <c:v>8.1083333333333325</c:v>
                </c:pt>
                <c:pt idx="7">
                  <c:v>4.6224999999999996</c:v>
                </c:pt>
                <c:pt idx="8">
                  <c:v>3.5675000000000003</c:v>
                </c:pt>
                <c:pt idx="9">
                  <c:v>1.2899999999999996</c:v>
                </c:pt>
                <c:pt idx="10">
                  <c:v>-2.3908333333333327</c:v>
                </c:pt>
                <c:pt idx="11">
                  <c:v>0.80749999999999977</c:v>
                </c:pt>
                <c:pt idx="12">
                  <c:v>3.1645833333333333</c:v>
                </c:pt>
              </c:numCache>
            </c:numRef>
          </c:val>
        </c:ser>
        <c:marker val="1"/>
        <c:axId val="48650496"/>
        <c:axId val="48672768"/>
      </c:lineChart>
      <c:catAx>
        <c:axId val="48650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72768"/>
        <c:crossesAt val="3"/>
        <c:auto val="1"/>
        <c:lblAlgn val="ctr"/>
        <c:lblOffset val="100"/>
        <c:tickLblSkip val="1"/>
        <c:tickMarkSkip val="1"/>
      </c:catAx>
      <c:valAx>
        <c:axId val="48672768"/>
        <c:scaling>
          <c:orientation val="minMax"/>
          <c:max val="18"/>
          <c:min val="-3"/>
        </c:scaling>
        <c:axPos val="l"/>
        <c:numFmt formatCode="#,##0.00_ ;\-#,##0.0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50496"/>
        <c:crosses val="autoZero"/>
        <c:crossBetween val="between"/>
        <c:majorUnit val="3"/>
        <c:minorUnit val="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5514833735853"/>
          <c:y val="2.9629601789036515E-2"/>
          <c:w val="0.28888928792682489"/>
          <c:h val="0.162963436253046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2460732984293197E-2"/>
          <c:y val="4.0712569359717968E-2"/>
          <c:w val="0.91230366492145387"/>
          <c:h val="0.76590521107968279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PSCE!$H$263:$H$284</c:f>
              <c:numCache>
                <c:formatCode>#,##0</c:formatCode>
                <c:ptCount val="22"/>
                <c:pt idx="0">
                  <c:v>60359.25</c:v>
                </c:pt>
                <c:pt idx="1">
                  <c:v>71693.666666666672</c:v>
                </c:pt>
                <c:pt idx="2">
                  <c:v>73763.083333333328</c:v>
                </c:pt>
                <c:pt idx="3">
                  <c:v>75123.5</c:v>
                </c:pt>
                <c:pt idx="4">
                  <c:v>83583.166666666672</c:v>
                </c:pt>
                <c:pt idx="5">
                  <c:v>96156.25</c:v>
                </c:pt>
                <c:pt idx="6">
                  <c:v>112671.5</c:v>
                </c:pt>
                <c:pt idx="7">
                  <c:v>137051.33333333334</c:v>
                </c:pt>
                <c:pt idx="8">
                  <c:v>174201.33333333334</c:v>
                </c:pt>
                <c:pt idx="9">
                  <c:v>210321.90909090909</c:v>
                </c:pt>
                <c:pt idx="10">
                  <c:v>231208.33333333334</c:v>
                </c:pt>
                <c:pt idx="11">
                  <c:v>238603.45454545456</c:v>
                </c:pt>
                <c:pt idx="12">
                  <c:v>260087.58333333334</c:v>
                </c:pt>
                <c:pt idx="13">
                  <c:v>283225.33333333331</c:v>
                </c:pt>
                <c:pt idx="14">
                  <c:v>290516.66666666669</c:v>
                </c:pt>
                <c:pt idx="15">
                  <c:v>331649.83333333331</c:v>
                </c:pt>
                <c:pt idx="16">
                  <c:v>399517.58333333331</c:v>
                </c:pt>
                <c:pt idx="17">
                  <c:v>517626.5</c:v>
                </c:pt>
                <c:pt idx="18">
                  <c:v>642976.08333333337</c:v>
                </c:pt>
                <c:pt idx="19">
                  <c:v>638214</c:v>
                </c:pt>
                <c:pt idx="20">
                  <c:v>637064.08333333337</c:v>
                </c:pt>
                <c:pt idx="21">
                  <c:v>680981.5</c:v>
                </c:pt>
              </c:numCache>
            </c:numRef>
          </c:val>
        </c:ser>
        <c:marker val="1"/>
        <c:axId val="165699968"/>
        <c:axId val="165701504"/>
      </c:lineChart>
      <c:catAx>
        <c:axId val="16569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01504"/>
        <c:crosses val="autoZero"/>
        <c:auto val="1"/>
        <c:lblAlgn val="ctr"/>
        <c:lblOffset val="100"/>
        <c:tickLblSkip val="1"/>
        <c:tickMarkSkip val="1"/>
      </c:catAx>
      <c:valAx>
        <c:axId val="16570150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699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8325995702892"/>
          <c:y val="5.0890585241730533E-2"/>
          <c:w val="0.35471208464039578"/>
          <c:h val="0.124682200984421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673214962743773E-2"/>
          <c:y val="4.0609187382499357E-2"/>
          <c:w val="0.89804036208175309"/>
          <c:h val="0.76649841184469059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PSCE!$A$263:$A$284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PSCE!$D$263:$D$284</c:f>
              <c:numCache>
                <c:formatCode>#,##0</c:formatCode>
                <c:ptCount val="22"/>
                <c:pt idx="0">
                  <c:v>142836.91666666666</c:v>
                </c:pt>
                <c:pt idx="1">
                  <c:v>167269</c:v>
                </c:pt>
                <c:pt idx="2">
                  <c:v>183192.66666666666</c:v>
                </c:pt>
                <c:pt idx="3">
                  <c:v>201169.41666666666</c:v>
                </c:pt>
                <c:pt idx="4">
                  <c:v>230859.25</c:v>
                </c:pt>
                <c:pt idx="5">
                  <c:v>272838.33333333331</c:v>
                </c:pt>
                <c:pt idx="6">
                  <c:v>323967.41666666669</c:v>
                </c:pt>
                <c:pt idx="7">
                  <c:v>376592</c:v>
                </c:pt>
                <c:pt idx="8">
                  <c:v>435516.5</c:v>
                </c:pt>
                <c:pt idx="9">
                  <c:v>482961</c:v>
                </c:pt>
                <c:pt idx="10">
                  <c:v>522371.58333333331</c:v>
                </c:pt>
                <c:pt idx="11">
                  <c:v>571103.81818181823</c:v>
                </c:pt>
                <c:pt idx="12">
                  <c:v>637028.08333333337</c:v>
                </c:pt>
                <c:pt idx="13">
                  <c:v>710867.08333333337</c:v>
                </c:pt>
                <c:pt idx="14">
                  <c:v>798733.25</c:v>
                </c:pt>
                <c:pt idx="15">
                  <c:v>964176.66666666663</c:v>
                </c:pt>
                <c:pt idx="16">
                  <c:v>1201030.9166666667</c:v>
                </c:pt>
                <c:pt idx="17">
                  <c:v>1509941.1666666667</c:v>
                </c:pt>
                <c:pt idx="18">
                  <c:v>1807369.5</c:v>
                </c:pt>
                <c:pt idx="19">
                  <c:v>1867082.6666666667</c:v>
                </c:pt>
                <c:pt idx="20">
                  <c:v>1903290.3333333333</c:v>
                </c:pt>
                <c:pt idx="21">
                  <c:v>1972004.5</c:v>
                </c:pt>
              </c:numCache>
            </c:numRef>
          </c:val>
        </c:ser>
        <c:marker val="1"/>
        <c:axId val="165734272"/>
        <c:axId val="165735808"/>
      </c:lineChart>
      <c:catAx>
        <c:axId val="16573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35808"/>
        <c:crosses val="autoZero"/>
        <c:auto val="1"/>
        <c:lblAlgn val="ctr"/>
        <c:lblOffset val="100"/>
        <c:tickLblSkip val="1"/>
        <c:tickMarkSkip val="1"/>
      </c:catAx>
      <c:valAx>
        <c:axId val="165735808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342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49033095001091"/>
          <c:y val="5.0761421319798397E-2"/>
          <c:w val="0.35424877062781474"/>
          <c:h val="0.124365748697656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13195519012800491"/>
          <c:y val="3.3057860800665445E-2"/>
        </c:manualLayout>
      </c:layout>
      <c:txPr>
        <a:bodyPr/>
        <a:lstStyle/>
        <a:p>
          <a:pPr>
            <a:defRPr lang="en-ZA" sz="14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580689719918953"/>
          <c:y val="2.4793106380369606E-2"/>
          <c:w val="0.84418975758701664"/>
          <c:h val="0.8305796469318959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poly"/>
            <c:order val="6"/>
          </c:trendline>
          <c:cat>
            <c:numRef>
              <c:f>PSCE!$A$238:$A$260</c:f>
              <c:numCache>
                <c:formatCode>mmm\-yy</c:formatCode>
                <c:ptCount val="23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</c:numCache>
            </c:numRef>
          </c:cat>
          <c:val>
            <c:numRef>
              <c:f>PSCE!$D$238:$D$260</c:f>
              <c:numCache>
                <c:formatCode>#,##0</c:formatCode>
                <c:ptCount val="23"/>
                <c:pt idx="0">
                  <c:v>1859581</c:v>
                </c:pt>
                <c:pt idx="1">
                  <c:v>1865152</c:v>
                </c:pt>
                <c:pt idx="2">
                  <c:v>1861800</c:v>
                </c:pt>
                <c:pt idx="3">
                  <c:v>1860769</c:v>
                </c:pt>
                <c:pt idx="4">
                  <c:v>1861142</c:v>
                </c:pt>
                <c:pt idx="5">
                  <c:v>1861389</c:v>
                </c:pt>
                <c:pt idx="6">
                  <c:v>1861277</c:v>
                </c:pt>
                <c:pt idx="7">
                  <c:v>1866644</c:v>
                </c:pt>
                <c:pt idx="8">
                  <c:v>1875897</c:v>
                </c:pt>
                <c:pt idx="9">
                  <c:v>1875507</c:v>
                </c:pt>
                <c:pt idx="10">
                  <c:v>1873274</c:v>
                </c:pt>
                <c:pt idx="11">
                  <c:v>1880871</c:v>
                </c:pt>
                <c:pt idx="12">
                  <c:v>1888631</c:v>
                </c:pt>
                <c:pt idx="13">
                  <c:v>1903532</c:v>
                </c:pt>
                <c:pt idx="14">
                  <c:v>1917768</c:v>
                </c:pt>
                <c:pt idx="15">
                  <c:v>1936914</c:v>
                </c:pt>
                <c:pt idx="16">
                  <c:v>1935498</c:v>
                </c:pt>
                <c:pt idx="17">
                  <c:v>1943218</c:v>
                </c:pt>
                <c:pt idx="18">
                  <c:v>1941730</c:v>
                </c:pt>
                <c:pt idx="19">
                  <c:v>1955015</c:v>
                </c:pt>
                <c:pt idx="20">
                  <c:v>1971557</c:v>
                </c:pt>
                <c:pt idx="21">
                  <c:v>1975162</c:v>
                </c:pt>
                <c:pt idx="22">
                  <c:v>1986284</c:v>
                </c:pt>
              </c:numCache>
            </c:numRef>
          </c:val>
        </c:ser>
        <c:marker val="1"/>
        <c:axId val="190513152"/>
        <c:axId val="190514688"/>
      </c:lineChart>
      <c:dateAx>
        <c:axId val="190513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0514688"/>
        <c:crosses val="autoZero"/>
        <c:auto val="1"/>
        <c:lblOffset val="100"/>
      </c:dateAx>
      <c:valAx>
        <c:axId val="19051468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051315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7229534033877528E-2"/>
          <c:y val="5.2725647899910924E-2"/>
          <c:w val="0.92178207000938961"/>
          <c:h val="0.9115293433852204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Yearly'!$B$250:$B$270</c:f>
              <c:numCache>
                <c:formatCode>0.00</c:formatCode>
                <c:ptCount val="21"/>
                <c:pt idx="0">
                  <c:v>36.682742221491438</c:v>
                </c:pt>
                <c:pt idx="1">
                  <c:v>12.208689840482778</c:v>
                </c:pt>
                <c:pt idx="2">
                  <c:v>48.776871521606068</c:v>
                </c:pt>
                <c:pt idx="3">
                  <c:v>46.063497456597446</c:v>
                </c:pt>
                <c:pt idx="4">
                  <c:v>34.735952631937003</c:v>
                </c:pt>
                <c:pt idx="5">
                  <c:v>13.67200839675216</c:v>
                </c:pt>
                <c:pt idx="6">
                  <c:v>8.8841116182007465</c:v>
                </c:pt>
                <c:pt idx="7">
                  <c:v>20.857082335729299</c:v>
                </c:pt>
                <c:pt idx="8">
                  <c:v>28.593548364261267</c:v>
                </c:pt>
                <c:pt idx="9">
                  <c:v>34.045638946376577</c:v>
                </c:pt>
                <c:pt idx="10">
                  <c:v>2.0880677560363754</c:v>
                </c:pt>
                <c:pt idx="11">
                  <c:v>19.247165628588942</c:v>
                </c:pt>
                <c:pt idx="12">
                  <c:v>137.2144746643302</c:v>
                </c:pt>
                <c:pt idx="13">
                  <c:v>-26.350537523533358</c:v>
                </c:pt>
                <c:pt idx="14">
                  <c:v>20.490643685998265</c:v>
                </c:pt>
                <c:pt idx="15">
                  <c:v>22.753023829044295</c:v>
                </c:pt>
                <c:pt idx="16">
                  <c:v>-2.6401395065398283</c:v>
                </c:pt>
                <c:pt idx="17">
                  <c:v>4.8305543001267912</c:v>
                </c:pt>
                <c:pt idx="18">
                  <c:v>30.038606278268379</c:v>
                </c:pt>
                <c:pt idx="19">
                  <c:v>4.2876007959421409</c:v>
                </c:pt>
                <c:pt idx="20">
                  <c:v>8.29063562365784</c:v>
                </c:pt>
              </c:numCache>
            </c:numRef>
          </c:val>
        </c:ser>
        <c:marker val="1"/>
        <c:axId val="155543040"/>
        <c:axId val="155544576"/>
      </c:lineChart>
      <c:catAx>
        <c:axId val="155543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44576"/>
        <c:crosses val="autoZero"/>
        <c:auto val="1"/>
        <c:lblAlgn val="ctr"/>
        <c:lblOffset val="100"/>
        <c:tickLblSkip val="1"/>
        <c:tickMarkSkip val="1"/>
      </c:catAx>
      <c:valAx>
        <c:axId val="1555445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43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04826111537854"/>
          <c:y val="9.1152815013404845E-2"/>
          <c:w val="0.20336968709236541"/>
          <c:h val="0.13136757369135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Yearly'!$A$250:$A$268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Yearly'!$E$250:$E$268</c:f>
              <c:numCache>
                <c:formatCode>0.00</c:formatCode>
                <c:ptCount val="19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23.692025144117611</c:v>
                </c:pt>
                <c:pt idx="4">
                  <c:v>27.178108185437424</c:v>
                </c:pt>
                <c:pt idx="5">
                  <c:v>26.022788890450101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5.0027992744677876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8.2576339130449856</c:v>
                </c:pt>
              </c:numCache>
            </c:numRef>
          </c:val>
        </c:ser>
        <c:marker val="1"/>
        <c:axId val="156002944"/>
        <c:axId val="156086656"/>
      </c:lineChart>
      <c:catAx>
        <c:axId val="156002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86656"/>
        <c:crosses val="autoZero"/>
        <c:auto val="1"/>
        <c:lblAlgn val="ctr"/>
        <c:lblOffset val="100"/>
        <c:tickLblSkip val="1"/>
        <c:tickMarkSkip val="1"/>
      </c:catAx>
      <c:valAx>
        <c:axId val="156086656"/>
        <c:scaling>
          <c:orientation val="minMax"/>
          <c:min val="400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02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PSCE!$A$263:$A$282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PSCE!$F$263:$F$282</c:f>
              <c:numCache>
                <c:formatCode>#,##0</c:formatCode>
                <c:ptCount val="20"/>
                <c:pt idx="0">
                  <c:v>10041.25</c:v>
                </c:pt>
                <c:pt idx="1">
                  <c:v>11864.166666666666</c:v>
                </c:pt>
                <c:pt idx="2">
                  <c:v>14102.916666666666</c:v>
                </c:pt>
                <c:pt idx="3">
                  <c:v>14963.416666666666</c:v>
                </c:pt>
                <c:pt idx="4">
                  <c:v>15962.75</c:v>
                </c:pt>
                <c:pt idx="5">
                  <c:v>18006.5</c:v>
                </c:pt>
                <c:pt idx="6">
                  <c:v>21168.583333333332</c:v>
                </c:pt>
                <c:pt idx="7">
                  <c:v>22602</c:v>
                </c:pt>
                <c:pt idx="8">
                  <c:v>21876.916666666668</c:v>
                </c:pt>
                <c:pt idx="9">
                  <c:v>21836.18181818182</c:v>
                </c:pt>
                <c:pt idx="10">
                  <c:v>22905</c:v>
                </c:pt>
                <c:pt idx="11">
                  <c:v>26862.363636363636</c:v>
                </c:pt>
                <c:pt idx="12">
                  <c:v>31100.833333333332</c:v>
                </c:pt>
                <c:pt idx="13">
                  <c:v>33815.25</c:v>
                </c:pt>
                <c:pt idx="14">
                  <c:v>40236.666666666664</c:v>
                </c:pt>
                <c:pt idx="15">
                  <c:v>45549.583333333336</c:v>
                </c:pt>
                <c:pt idx="16">
                  <c:v>54815.083333333336</c:v>
                </c:pt>
                <c:pt idx="17">
                  <c:v>61720.916666666664</c:v>
                </c:pt>
                <c:pt idx="18">
                  <c:v>52315</c:v>
                </c:pt>
                <c:pt idx="19">
                  <c:v>40846.666666666664</c:v>
                </c:pt>
              </c:numCache>
            </c:numRef>
          </c:val>
        </c:ser>
        <c:marker val="1"/>
        <c:axId val="190726528"/>
        <c:axId val="190728064"/>
      </c:lineChart>
      <c:catAx>
        <c:axId val="190726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28064"/>
        <c:crosses val="autoZero"/>
        <c:auto val="1"/>
        <c:lblAlgn val="ctr"/>
        <c:lblOffset val="100"/>
        <c:tickLblSkip val="1"/>
        <c:tickMarkSkip val="1"/>
      </c:catAx>
      <c:valAx>
        <c:axId val="190728064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265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PSCE!$A$263:$A$282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PSCE!$G$263:$G$282</c:f>
              <c:numCache>
                <c:formatCode>#,##0</c:formatCode>
                <c:ptCount val="20"/>
                <c:pt idx="0">
                  <c:v>55774.333333333336</c:v>
                </c:pt>
                <c:pt idx="1">
                  <c:v>65278.083333333336</c:v>
                </c:pt>
                <c:pt idx="2">
                  <c:v>76558.166666666672</c:v>
                </c:pt>
                <c:pt idx="3">
                  <c:v>90123.416666666672</c:v>
                </c:pt>
                <c:pt idx="4">
                  <c:v>105359.33333333333</c:v>
                </c:pt>
                <c:pt idx="5">
                  <c:v>125662.16666666667</c:v>
                </c:pt>
                <c:pt idx="6">
                  <c:v>148595</c:v>
                </c:pt>
                <c:pt idx="7">
                  <c:v>169484.83333333334</c:v>
                </c:pt>
                <c:pt idx="8">
                  <c:v>188294.75</c:v>
                </c:pt>
                <c:pt idx="9">
                  <c:v>198923.81818181818</c:v>
                </c:pt>
                <c:pt idx="10">
                  <c:v>213769.58333333334</c:v>
                </c:pt>
                <c:pt idx="11">
                  <c:v>244476.63636363635</c:v>
                </c:pt>
                <c:pt idx="12">
                  <c:v>274873.33333333331</c:v>
                </c:pt>
                <c:pt idx="13">
                  <c:v>309819.33333333331</c:v>
                </c:pt>
                <c:pt idx="14">
                  <c:v>368591.91666666669</c:v>
                </c:pt>
                <c:pt idx="15">
                  <c:v>467276.58333333331</c:v>
                </c:pt>
                <c:pt idx="16">
                  <c:v>606976.58333333337</c:v>
                </c:pt>
                <c:pt idx="17">
                  <c:v>769995.91666666663</c:v>
                </c:pt>
                <c:pt idx="18">
                  <c:v>916337.33333333337</c:v>
                </c:pt>
                <c:pt idx="19">
                  <c:v>985921.25</c:v>
                </c:pt>
              </c:numCache>
            </c:numRef>
          </c:val>
        </c:ser>
        <c:marker val="1"/>
        <c:axId val="190748544"/>
        <c:axId val="190750080"/>
      </c:lineChart>
      <c:catAx>
        <c:axId val="19074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50080"/>
        <c:crosses val="autoZero"/>
        <c:auto val="1"/>
        <c:lblAlgn val="ctr"/>
        <c:lblOffset val="100"/>
        <c:tickLblSkip val="1"/>
        <c:tickMarkSkip val="1"/>
      </c:catAx>
      <c:valAx>
        <c:axId val="190750080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485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PSCE!$A$263:$A$282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PSCE!$H$263:$H$282</c:f>
              <c:numCache>
                <c:formatCode>#,##0</c:formatCode>
                <c:ptCount val="20"/>
                <c:pt idx="0">
                  <c:v>60359.25</c:v>
                </c:pt>
                <c:pt idx="1">
                  <c:v>71693.666666666672</c:v>
                </c:pt>
                <c:pt idx="2">
                  <c:v>73763.083333333328</c:v>
                </c:pt>
                <c:pt idx="3">
                  <c:v>75123.5</c:v>
                </c:pt>
                <c:pt idx="4">
                  <c:v>83583.166666666672</c:v>
                </c:pt>
                <c:pt idx="5">
                  <c:v>96156.25</c:v>
                </c:pt>
                <c:pt idx="6">
                  <c:v>112671.5</c:v>
                </c:pt>
                <c:pt idx="7">
                  <c:v>137051.33333333334</c:v>
                </c:pt>
                <c:pt idx="8">
                  <c:v>174201.33333333334</c:v>
                </c:pt>
                <c:pt idx="9">
                  <c:v>210321.90909090909</c:v>
                </c:pt>
                <c:pt idx="10">
                  <c:v>231208.33333333334</c:v>
                </c:pt>
                <c:pt idx="11">
                  <c:v>238603.45454545456</c:v>
                </c:pt>
                <c:pt idx="12">
                  <c:v>260087.58333333334</c:v>
                </c:pt>
                <c:pt idx="13">
                  <c:v>283225.33333333331</c:v>
                </c:pt>
                <c:pt idx="14">
                  <c:v>290516.66666666669</c:v>
                </c:pt>
                <c:pt idx="15">
                  <c:v>331649.83333333331</c:v>
                </c:pt>
                <c:pt idx="16">
                  <c:v>399517.58333333331</c:v>
                </c:pt>
                <c:pt idx="17">
                  <c:v>517626.5</c:v>
                </c:pt>
                <c:pt idx="18">
                  <c:v>642976.08333333337</c:v>
                </c:pt>
                <c:pt idx="19">
                  <c:v>638214</c:v>
                </c:pt>
              </c:numCache>
            </c:numRef>
          </c:val>
        </c:ser>
        <c:marker val="1"/>
        <c:axId val="190995840"/>
        <c:axId val="190997632"/>
      </c:lineChart>
      <c:catAx>
        <c:axId val="19099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97632"/>
        <c:crosses val="autoZero"/>
        <c:auto val="1"/>
        <c:lblAlgn val="ctr"/>
        <c:lblOffset val="100"/>
        <c:tickLblSkip val="1"/>
        <c:tickMarkSkip val="1"/>
      </c:catAx>
      <c:valAx>
        <c:axId val="190997632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958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PSCE!$A$263:$A$282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PSCE!$D$263:$D$282</c:f>
              <c:numCache>
                <c:formatCode>#,##0</c:formatCode>
                <c:ptCount val="20"/>
                <c:pt idx="0">
                  <c:v>142836.91666666666</c:v>
                </c:pt>
                <c:pt idx="1">
                  <c:v>167269</c:v>
                </c:pt>
                <c:pt idx="2">
                  <c:v>183192.66666666666</c:v>
                </c:pt>
                <c:pt idx="3">
                  <c:v>201169.41666666666</c:v>
                </c:pt>
                <c:pt idx="4">
                  <c:v>230859.25</c:v>
                </c:pt>
                <c:pt idx="5">
                  <c:v>272838.33333333331</c:v>
                </c:pt>
                <c:pt idx="6">
                  <c:v>323967.41666666669</c:v>
                </c:pt>
                <c:pt idx="7">
                  <c:v>376592</c:v>
                </c:pt>
                <c:pt idx="8">
                  <c:v>435516.5</c:v>
                </c:pt>
                <c:pt idx="9">
                  <c:v>482961</c:v>
                </c:pt>
                <c:pt idx="10">
                  <c:v>522371.58333333331</c:v>
                </c:pt>
                <c:pt idx="11">
                  <c:v>571103.81818181823</c:v>
                </c:pt>
                <c:pt idx="12">
                  <c:v>637028.08333333337</c:v>
                </c:pt>
                <c:pt idx="13">
                  <c:v>710867.08333333337</c:v>
                </c:pt>
                <c:pt idx="14">
                  <c:v>798733.25</c:v>
                </c:pt>
                <c:pt idx="15">
                  <c:v>964176.66666666663</c:v>
                </c:pt>
                <c:pt idx="16">
                  <c:v>1201030.9166666667</c:v>
                </c:pt>
                <c:pt idx="17">
                  <c:v>1509941.1666666667</c:v>
                </c:pt>
                <c:pt idx="18">
                  <c:v>1807369.5</c:v>
                </c:pt>
                <c:pt idx="19">
                  <c:v>1867082.6666666667</c:v>
                </c:pt>
              </c:numCache>
            </c:numRef>
          </c:val>
        </c:ser>
        <c:marker val="1"/>
        <c:axId val="191030400"/>
        <c:axId val="191031936"/>
      </c:lineChart>
      <c:catAx>
        <c:axId val="19103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31936"/>
        <c:crosses val="autoZero"/>
        <c:auto val="1"/>
        <c:lblAlgn val="ctr"/>
        <c:lblOffset val="100"/>
        <c:tickLblSkip val="1"/>
        <c:tickMarkSkip val="1"/>
      </c:catAx>
      <c:valAx>
        <c:axId val="191031936"/>
        <c:scaling>
          <c:orientation val="minMax"/>
          <c:min val="4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3040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9711579373626514E-2"/>
          <c:y val="4.4155900157139112E-2"/>
          <c:w val="0.92548131237401265"/>
          <c:h val="0.9142868738419041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Yearly'!$C$250:$C$270</c:f>
              <c:numCache>
                <c:formatCode>0.00</c:formatCode>
                <c:ptCount val="21"/>
                <c:pt idx="0">
                  <c:v>10.041891744069295</c:v>
                </c:pt>
                <c:pt idx="1">
                  <c:v>17.295471095413081</c:v>
                </c:pt>
                <c:pt idx="2">
                  <c:v>-25.925457506407156</c:v>
                </c:pt>
                <c:pt idx="3">
                  <c:v>-25.171897093144754</c:v>
                </c:pt>
                <c:pt idx="4">
                  <c:v>4.880150010900282</c:v>
                </c:pt>
                <c:pt idx="5">
                  <c:v>-6.8360463135073219</c:v>
                </c:pt>
                <c:pt idx="6">
                  <c:v>-2.0848997831724518</c:v>
                </c:pt>
                <c:pt idx="7">
                  <c:v>16.054673734762179</c:v>
                </c:pt>
                <c:pt idx="8">
                  <c:v>-6.066689155708306</c:v>
                </c:pt>
                <c:pt idx="9">
                  <c:v>-13.89555632323569</c:v>
                </c:pt>
                <c:pt idx="10">
                  <c:v>56.493885357549452</c:v>
                </c:pt>
                <c:pt idx="11">
                  <c:v>3.8000480246284742</c:v>
                </c:pt>
                <c:pt idx="12">
                  <c:v>-23.373048732836725</c:v>
                </c:pt>
                <c:pt idx="13">
                  <c:v>-9.6913754119549864</c:v>
                </c:pt>
                <c:pt idx="14">
                  <c:v>-12.63533167060649</c:v>
                </c:pt>
                <c:pt idx="15">
                  <c:v>-6.8138407320407728</c:v>
                </c:pt>
                <c:pt idx="16">
                  <c:v>6.0329884959843438</c:v>
                </c:pt>
                <c:pt idx="17">
                  <c:v>12.425922834386014</c:v>
                </c:pt>
                <c:pt idx="18">
                  <c:v>25.970671738559012</c:v>
                </c:pt>
                <c:pt idx="19">
                  <c:v>-3.7683990907697926</c:v>
                </c:pt>
                <c:pt idx="20">
                  <c:v>11.475494270302928</c:v>
                </c:pt>
              </c:numCache>
            </c:numRef>
          </c:val>
        </c:ser>
        <c:marker val="1"/>
        <c:axId val="190946304"/>
        <c:axId val="190960384"/>
      </c:lineChart>
      <c:catAx>
        <c:axId val="19094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60384"/>
        <c:crosses val="autoZero"/>
        <c:auto val="1"/>
        <c:lblAlgn val="ctr"/>
        <c:lblOffset val="100"/>
        <c:tickLblSkip val="1"/>
        <c:tickMarkSkip val="1"/>
      </c:catAx>
      <c:valAx>
        <c:axId val="1909603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4630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62512618614981"/>
          <c:y val="9.3506493506497729E-2"/>
          <c:w val="0.23677897233999601"/>
          <c:h val="0.127272999965913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Unemployment (Narrow vs. Expanded)</a:t>
            </a:r>
          </a:p>
        </c:rich>
      </c:tx>
      <c:layout>
        <c:manualLayout>
          <c:xMode val="edge"/>
          <c:yMode val="edge"/>
          <c:x val="0.35891333788756524"/>
          <c:y val="2.1356728557078514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494201045382167E-2"/>
          <c:y val="2.4478467969281617E-2"/>
          <c:w val="0.89768206324636757"/>
          <c:h val="0.85683257185444417"/>
        </c:manualLayout>
      </c:layout>
      <c:bar3DChart>
        <c:barDir val="col"/>
        <c:grouping val="clustered"/>
        <c:ser>
          <c:idx val="0"/>
          <c:order val="0"/>
          <c:tx>
            <c:strRef>
              <c:f>Employment!$B$40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Employment!$A$41:$A$46</c:f>
              <c:strCache>
                <c:ptCount val="6"/>
                <c:pt idx="0">
                  <c:v>Q1 2008</c:v>
                </c:pt>
                <c:pt idx="1">
                  <c:v>Q2 2008</c:v>
                </c:pt>
                <c:pt idx="2">
                  <c:v>Q3 2008</c:v>
                </c:pt>
                <c:pt idx="3">
                  <c:v>Q4 2008</c:v>
                </c:pt>
                <c:pt idx="4">
                  <c:v>Q1 2009</c:v>
                </c:pt>
                <c:pt idx="5">
                  <c:v>Q2 2009</c:v>
                </c:pt>
              </c:strCache>
            </c:strRef>
          </c:cat>
          <c:val>
            <c:numRef>
              <c:f>Employment!$B$41:$B$46</c:f>
              <c:numCache>
                <c:formatCode>0.00</c:formatCode>
                <c:ptCount val="6"/>
                <c:pt idx="0">
                  <c:v>22.714932126696834</c:v>
                </c:pt>
                <c:pt idx="1">
                  <c:v>22.179220005954154</c:v>
                </c:pt>
                <c:pt idx="2">
                  <c:v>22.010869565217391</c:v>
                </c:pt>
                <c:pt idx="3">
                  <c:v>20.77687443541102</c:v>
                </c:pt>
                <c:pt idx="4">
                  <c:v>22.567733990147783</c:v>
                </c:pt>
                <c:pt idx="5">
                  <c:v>19.257311863292802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Employment!$F$40</c:f>
              <c:strCache>
                <c:ptCount val="1"/>
                <c:pt idx="0">
                  <c:v>Unemployment Rate (Expanded Def)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Employment!$F$41:$F$46</c:f>
              <c:numCache>
                <c:formatCode>0.00</c:formatCode>
                <c:ptCount val="6"/>
                <c:pt idx="0">
                  <c:v>28.235294117647058</c:v>
                </c:pt>
                <c:pt idx="1">
                  <c:v>27.150937779100925</c:v>
                </c:pt>
                <c:pt idx="2">
                  <c:v>27.626811594202898</c:v>
                </c:pt>
                <c:pt idx="3">
                  <c:v>27.521830773863293</c:v>
                </c:pt>
                <c:pt idx="4">
                  <c:v>30.911330049261082</c:v>
                </c:pt>
                <c:pt idx="5">
                  <c:v>33.979625369700955</c:v>
                </c:pt>
              </c:numCache>
            </c:numRef>
          </c:val>
          <c:shape val="cylinder"/>
        </c:ser>
        <c:shape val="box"/>
        <c:axId val="53035392"/>
        <c:axId val="53036928"/>
        <c:axId val="0"/>
      </c:bar3DChart>
      <c:catAx>
        <c:axId val="53035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6928"/>
        <c:crosses val="autoZero"/>
        <c:auto val="1"/>
        <c:lblAlgn val="ctr"/>
        <c:lblOffset val="100"/>
        <c:tickLblSkip val="1"/>
        <c:tickMarkSkip val="1"/>
      </c:catAx>
      <c:valAx>
        <c:axId val="530369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625450180071985E-2"/>
          <c:y val="4.4041450777202056E-2"/>
          <c:w val="0.93157262905160843"/>
          <c:h val="0.7590673575129534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Yearly'!$E$250:$E$270</c:f>
              <c:numCache>
                <c:formatCode>0.00</c:formatCode>
                <c:ptCount val="21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23.692025144117611</c:v>
                </c:pt>
                <c:pt idx="4">
                  <c:v>27.178108185437424</c:v>
                </c:pt>
                <c:pt idx="5">
                  <c:v>26.022788890450101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5.0027992744677876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8.2576339130449856</c:v>
                </c:pt>
                <c:pt idx="19">
                  <c:v>2.3769827127684464</c:v>
                </c:pt>
                <c:pt idx="20">
                  <c:v>7.515345935983424</c:v>
                </c:pt>
              </c:numCache>
            </c:numRef>
          </c:val>
        </c:ser>
        <c:marker val="1"/>
        <c:axId val="191133184"/>
        <c:axId val="191134720"/>
      </c:lineChart>
      <c:catAx>
        <c:axId val="19113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34720"/>
        <c:crosses val="autoZero"/>
        <c:auto val="1"/>
        <c:lblAlgn val="ctr"/>
        <c:lblOffset val="100"/>
        <c:tickLblSkip val="1"/>
        <c:tickMarkSkip val="1"/>
      </c:catAx>
      <c:valAx>
        <c:axId val="19113472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331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924369747899403"/>
          <c:y val="7.512953367875648E-2"/>
          <c:w val="0.27971188475390435"/>
          <c:h val="0.126943005181349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9544445940645114E-2"/>
          <c:y val="4.3927759426880007E-2"/>
          <c:w val="0.92566055631342736"/>
          <c:h val="0.91473099041856065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Yearly'!$F$250:$F$270</c:f>
              <c:numCache>
                <c:formatCode>0.00</c:formatCode>
                <c:ptCount val="21"/>
                <c:pt idx="0">
                  <c:v>18.097187951122468</c:v>
                </c:pt>
                <c:pt idx="1">
                  <c:v>19.266990099182248</c:v>
                </c:pt>
                <c:pt idx="2">
                  <c:v>6.12219400620556</c:v>
                </c:pt>
                <c:pt idx="3">
                  <c:v>6.6909267888629635</c:v>
                </c:pt>
                <c:pt idx="4">
                  <c:v>12.753719303033046</c:v>
                </c:pt>
                <c:pt idx="5">
                  <c:v>17.569337896054655</c:v>
                </c:pt>
                <c:pt idx="6">
                  <c:v>7.1494905215482261</c:v>
                </c:pt>
                <c:pt idx="7">
                  <c:v>-3.1845915637717384</c:v>
                </c:pt>
                <c:pt idx="8">
                  <c:v>-0.21004067059227272</c:v>
                </c:pt>
                <c:pt idx="9">
                  <c:v>5.0038132317938233</c:v>
                </c:pt>
                <c:pt idx="10">
                  <c:v>17.724715881095495</c:v>
                </c:pt>
                <c:pt idx="11">
                  <c:v>15.274110296014086</c:v>
                </c:pt>
                <c:pt idx="12">
                  <c:v>8.6933314445841781</c:v>
                </c:pt>
                <c:pt idx="13">
                  <c:v>19.002478809958362</c:v>
                </c:pt>
                <c:pt idx="14">
                  <c:v>13.186372955757115</c:v>
                </c:pt>
                <c:pt idx="15">
                  <c:v>20.352957395746426</c:v>
                </c:pt>
                <c:pt idx="16">
                  <c:v>13.027279546235036</c:v>
                </c:pt>
                <c:pt idx="17">
                  <c:v>-15.238985082868318</c:v>
                </c:pt>
                <c:pt idx="18">
                  <c:v>-20.369403055878848</c:v>
                </c:pt>
                <c:pt idx="19">
                  <c:v>-23.922148796361792</c:v>
                </c:pt>
                <c:pt idx="20">
                  <c:v>-19.647145617607308</c:v>
                </c:pt>
              </c:numCache>
            </c:numRef>
          </c:val>
        </c:ser>
        <c:marker val="1"/>
        <c:axId val="191147392"/>
        <c:axId val="191165568"/>
      </c:lineChart>
      <c:catAx>
        <c:axId val="191147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65568"/>
        <c:crosses val="autoZero"/>
        <c:auto val="1"/>
        <c:lblAlgn val="ctr"/>
        <c:lblOffset val="100"/>
        <c:tickLblSkip val="1"/>
        <c:tickMarkSkip val="1"/>
      </c:catAx>
      <c:valAx>
        <c:axId val="19116556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473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09365106340124"/>
          <c:y val="9.3023527097874745E-2"/>
          <c:w val="0.25179881291817319"/>
          <c:h val="0.126615258364022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473091009245933E-2"/>
          <c:y val="4.3814488128332593E-2"/>
          <c:w val="0.93173707179609833"/>
          <c:h val="0.7603102351681359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Yearly'!$G$250:$G$270</c:f>
              <c:numCache>
                <c:formatCode>0.00</c:formatCode>
                <c:ptCount val="21"/>
                <c:pt idx="0">
                  <c:v>17.007951567768703</c:v>
                </c:pt>
                <c:pt idx="1">
                  <c:v>17.288035745780807</c:v>
                </c:pt>
                <c:pt idx="2">
                  <c:v>17.715442059995691</c:v>
                </c:pt>
                <c:pt idx="3">
                  <c:v>16.88695351934545</c:v>
                </c:pt>
                <c:pt idx="4">
                  <c:v>19.283370987096934</c:v>
                </c:pt>
                <c:pt idx="5">
                  <c:v>18.263515835858204</c:v>
                </c:pt>
                <c:pt idx="6">
                  <c:v>14.145014539089422</c:v>
                </c:pt>
                <c:pt idx="7">
                  <c:v>11.109482254360636</c:v>
                </c:pt>
                <c:pt idx="8">
                  <c:v>5.2375958012839972</c:v>
                </c:pt>
                <c:pt idx="9">
                  <c:v>7.564352375998955</c:v>
                </c:pt>
                <c:pt idx="10">
                  <c:v>14.984106126284679</c:v>
                </c:pt>
                <c:pt idx="11">
                  <c:v>11.887515097388508</c:v>
                </c:pt>
                <c:pt idx="12">
                  <c:v>12.668402889705057</c:v>
                </c:pt>
                <c:pt idx="13">
                  <c:v>18.853834797857377</c:v>
                </c:pt>
                <c:pt idx="14">
                  <c:v>26.698939179277115</c:v>
                </c:pt>
                <c:pt idx="15">
                  <c:v>29.862549786634915</c:v>
                </c:pt>
                <c:pt idx="16">
                  <c:v>26.982370728249915</c:v>
                </c:pt>
                <c:pt idx="17">
                  <c:v>19.233846199060185</c:v>
                </c:pt>
                <c:pt idx="18">
                  <c:v>10.99482059144899</c:v>
                </c:pt>
                <c:pt idx="19">
                  <c:v>4.3002307937780699</c:v>
                </c:pt>
                <c:pt idx="20">
                  <c:v>4.1620798920432343</c:v>
                </c:pt>
              </c:numCache>
            </c:numRef>
          </c:val>
        </c:ser>
        <c:marker val="1"/>
        <c:axId val="191079552"/>
        <c:axId val="191081088"/>
      </c:lineChart>
      <c:catAx>
        <c:axId val="19107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81088"/>
        <c:crosses val="autoZero"/>
        <c:auto val="1"/>
        <c:lblAlgn val="ctr"/>
        <c:lblOffset val="100"/>
        <c:tickLblSkip val="1"/>
        <c:tickMarkSkip val="1"/>
      </c:catAx>
      <c:valAx>
        <c:axId val="19108108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795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56299998428479"/>
          <c:y val="7.4742268041238777E-2"/>
          <c:w val="0.27065880836751888"/>
          <c:h val="0.12628893037854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97129186602882E-2"/>
          <c:y val="4.3701799485861177E-2"/>
          <c:w val="0.93181818181818177"/>
          <c:h val="0.7609254498714656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Yearly'!$H$250:$H$270</c:f>
              <c:numCache>
                <c:formatCode>0.00</c:formatCode>
                <c:ptCount val="21"/>
                <c:pt idx="0">
                  <c:v>18.787678111204198</c:v>
                </c:pt>
                <c:pt idx="1">
                  <c:v>3.058589538779513</c:v>
                </c:pt>
                <c:pt idx="2">
                  <c:v>1.8771306273851316</c:v>
                </c:pt>
                <c:pt idx="3">
                  <c:v>11.257462582406907</c:v>
                </c:pt>
                <c:pt idx="4">
                  <c:v>15.076742866477931</c:v>
                </c:pt>
                <c:pt idx="5">
                  <c:v>17.130449769187383</c:v>
                </c:pt>
                <c:pt idx="6">
                  <c:v>21.60822386856557</c:v>
                </c:pt>
                <c:pt idx="7">
                  <c:v>26.928809320564355</c:v>
                </c:pt>
                <c:pt idx="8">
                  <c:v>19.369661927806671</c:v>
                </c:pt>
                <c:pt idx="9">
                  <c:v>10.807771686479271</c:v>
                </c:pt>
                <c:pt idx="10">
                  <c:v>3.3898087240611572</c:v>
                </c:pt>
                <c:pt idx="11">
                  <c:v>8.2524206477099558</c:v>
                </c:pt>
                <c:pt idx="12">
                  <c:v>8.9208326054163916</c:v>
                </c:pt>
                <c:pt idx="13">
                  <c:v>2.6205331873045532</c:v>
                </c:pt>
                <c:pt idx="14">
                  <c:v>14.254367484969947</c:v>
                </c:pt>
                <c:pt idx="15">
                  <c:v>20.338023774629903</c:v>
                </c:pt>
                <c:pt idx="16">
                  <c:v>29.762961634564746</c:v>
                </c:pt>
                <c:pt idx="17">
                  <c:v>24.33332666723733</c:v>
                </c:pt>
                <c:pt idx="18">
                  <c:v>5.7404786006402277</c:v>
                </c:pt>
                <c:pt idx="19">
                  <c:v>-0.10234096647287583</c:v>
                </c:pt>
                <c:pt idx="20">
                  <c:v>9.1925358633478371</c:v>
                </c:pt>
              </c:numCache>
            </c:numRef>
          </c:val>
        </c:ser>
        <c:marker val="1"/>
        <c:axId val="191236736"/>
        <c:axId val="191254912"/>
      </c:lineChart>
      <c:catAx>
        <c:axId val="191236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54912"/>
        <c:crosses val="autoZero"/>
        <c:auto val="1"/>
        <c:lblAlgn val="ctr"/>
        <c:lblOffset val="100"/>
        <c:tickLblSkip val="1"/>
        <c:tickMarkSkip val="1"/>
      </c:catAx>
      <c:valAx>
        <c:axId val="1912549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367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0956937799043"/>
          <c:y val="2.5706940874036001E-2"/>
          <c:w val="0.33133971291866815"/>
          <c:h val="0.174807197943446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21459781795777E-2"/>
          <c:y val="4.3589852739013855E-2"/>
          <c:w val="0.93190072886416431"/>
          <c:h val="0.76154036844042583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Yearly'!$A$250:$A$270</c:f>
              <c:strCache>
                <c:ptCount val="21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  <c:pt idx="20">
                  <c:v>Average 2011</c:v>
                </c:pt>
              </c:strCache>
            </c:strRef>
          </c:cat>
          <c:val>
            <c:numRef>
              <c:f>'PSCE Yearly'!$D$250:$D$270</c:f>
              <c:numCache>
                <c:formatCode>0.00</c:formatCode>
                <c:ptCount val="21"/>
                <c:pt idx="0">
                  <c:v>17.098828277595185</c:v>
                </c:pt>
                <c:pt idx="1">
                  <c:v>9.6136334992049584</c:v>
                </c:pt>
                <c:pt idx="2">
                  <c:v>9.7712556853842454</c:v>
                </c:pt>
                <c:pt idx="3">
                  <c:v>14.737452325204416</c:v>
                </c:pt>
                <c:pt idx="4">
                  <c:v>18.176481630335903</c:v>
                </c:pt>
                <c:pt idx="5">
                  <c:v>18.729020057258605</c:v>
                </c:pt>
                <c:pt idx="6">
                  <c:v>16.321723467460583</c:v>
                </c:pt>
                <c:pt idx="7">
                  <c:v>15.607806689450726</c:v>
                </c:pt>
                <c:pt idx="8">
                  <c:v>10.142988422799563</c:v>
                </c:pt>
                <c:pt idx="9">
                  <c:v>8.5138925471169529</c:v>
                </c:pt>
                <c:pt idx="10">
                  <c:v>9.7213824479583497</c:v>
                </c:pt>
                <c:pt idx="11">
                  <c:v>10.883518083398231</c:v>
                </c:pt>
                <c:pt idx="12">
                  <c:v>11.568576198373522</c:v>
                </c:pt>
                <c:pt idx="13">
                  <c:v>12.319083417989745</c:v>
                </c:pt>
                <c:pt idx="14">
                  <c:v>20.697646499152441</c:v>
                </c:pt>
                <c:pt idx="15">
                  <c:v>24.459163216341413</c:v>
                </c:pt>
                <c:pt idx="16">
                  <c:v>25.833265513790153</c:v>
                </c:pt>
                <c:pt idx="17">
                  <c:v>19.851759325302243</c:v>
                </c:pt>
                <c:pt idx="18">
                  <c:v>7.8158786034117593</c:v>
                </c:pt>
                <c:pt idx="19">
                  <c:v>1.947449851903075</c:v>
                </c:pt>
                <c:pt idx="20">
                  <c:v>5.2949738040940275</c:v>
                </c:pt>
              </c:numCache>
            </c:numRef>
          </c:val>
        </c:ser>
        <c:marker val="1"/>
        <c:axId val="191275776"/>
        <c:axId val="191277312"/>
      </c:lineChart>
      <c:catAx>
        <c:axId val="19127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77312"/>
        <c:crosses val="autoZero"/>
        <c:auto val="1"/>
        <c:lblAlgn val="ctr"/>
        <c:lblOffset val="100"/>
        <c:tickLblSkip val="1"/>
        <c:tickMarkSkip val="1"/>
      </c:catAx>
      <c:valAx>
        <c:axId val="1912773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2757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86392471550379"/>
          <c:y val="2.5641025641026265E-2"/>
          <c:w val="0.32616525084902032"/>
          <c:h val="0.174359512753213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18323723278194845"/>
          <c:y val="4.4077147734220577E-2"/>
        </c:manualLayout>
      </c:layout>
      <c:txPr>
        <a:bodyPr/>
        <a:lstStyle/>
        <a:p>
          <a:pPr>
            <a:defRPr lang="en-ZA" sz="14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4940737670949358"/>
          <c:y val="4.3158482740677816E-2"/>
          <c:w val="0.84418975758701664"/>
          <c:h val="0.83057964693189612"/>
        </c:manualLayout>
      </c:layout>
      <c:lineChart>
        <c:grouping val="standard"/>
        <c:ser>
          <c:idx val="0"/>
          <c:order val="0"/>
          <c:tx>
            <c:strRef>
              <c:f>'PSCE Yearly'!$D$4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poly"/>
            <c:order val="6"/>
          </c:trendline>
          <c:cat>
            <c:numRef>
              <c:f>'PSCE Yearly'!$A$221:$A$248</c:f>
              <c:numCache>
                <c:formatCode>mmm\-yy</c:formatCode>
                <c:ptCount val="2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</c:numCache>
            </c:numRef>
          </c:cat>
          <c:val>
            <c:numRef>
              <c:f>'PSCE Yearly'!$D$221:$D$248</c:f>
              <c:numCache>
                <c:formatCode>0.00</c:formatCode>
                <c:ptCount val="28"/>
                <c:pt idx="0">
                  <c:v>11.436273557412084</c:v>
                </c:pt>
                <c:pt idx="1">
                  <c:v>10.054162855812887</c:v>
                </c:pt>
                <c:pt idx="2">
                  <c:v>7.294814801298295</c:v>
                </c:pt>
                <c:pt idx="3">
                  <c:v>6.314555929893972</c:v>
                </c:pt>
                <c:pt idx="4">
                  <c:v>3.9795858726415627</c:v>
                </c:pt>
                <c:pt idx="5">
                  <c:v>2.2235329816637823</c:v>
                </c:pt>
                <c:pt idx="6">
                  <c:v>2.0931495332013803</c:v>
                </c:pt>
                <c:pt idx="7">
                  <c:v>0.80151770767235009</c:v>
                </c:pt>
                <c:pt idx="8">
                  <c:v>0.19087627555965248</c:v>
                </c:pt>
                <c:pt idx="9">
                  <c:v>-0.7738092699300938</c:v>
                </c:pt>
                <c:pt idx="10">
                  <c:v>-1.6293559945460885</c:v>
                </c:pt>
                <c:pt idx="11">
                  <c:v>-0.55921108869589009</c:v>
                </c:pt>
                <c:pt idx="12">
                  <c:v>-0.77824465724225733</c:v>
                </c:pt>
                <c:pt idx="13">
                  <c:v>-0.32200523178797391</c:v>
                </c:pt>
                <c:pt idx="14">
                  <c:v>-0.32445583892959867</c:v>
                </c:pt>
                <c:pt idx="15">
                  <c:v>-0.29736100754659339</c:v>
                </c:pt>
                <c:pt idx="16">
                  <c:v>1.6595258698268858</c:v>
                </c:pt>
                <c:pt idx="17">
                  <c:v>1.562179867400237</c:v>
                </c:pt>
                <c:pt idx="18">
                  <c:v>2.0577411385238307</c:v>
                </c:pt>
                <c:pt idx="19">
                  <c:v>3.0061231066709637</c:v>
                </c:pt>
                <c:pt idx="20">
                  <c:v>4.0921253524752395</c:v>
                </c:pt>
                <c:pt idx="21">
                  <c:v>3.9951814531078234</c:v>
                </c:pt>
                <c:pt idx="22">
                  <c:v>4.396125688934446</c:v>
                </c:pt>
                <c:pt idx="23">
                  <c:v>4.3224624814038961</c:v>
                </c:pt>
                <c:pt idx="24">
                  <c:v>4.7342182012210143</c:v>
                </c:pt>
                <c:pt idx="25">
                  <c:v>5.0994271007416723</c:v>
                </c:pt>
                <c:pt idx="26">
                  <c:v>5.3134965638624649</c:v>
                </c:pt>
                <c:pt idx="27">
                  <c:v>6.0327533505509603</c:v>
                </c:pt>
              </c:numCache>
            </c:numRef>
          </c:val>
        </c:ser>
        <c:marker val="1"/>
        <c:axId val="191215488"/>
        <c:axId val="191217024"/>
      </c:lineChart>
      <c:dateAx>
        <c:axId val="1912154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1217024"/>
        <c:crosses val="autoZero"/>
        <c:auto val="1"/>
        <c:lblOffset val="100"/>
      </c:dateAx>
      <c:valAx>
        <c:axId val="191217024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121548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2279670975323193E-2"/>
          <c:y val="4.5454545454545463E-2"/>
          <c:w val="0.93301997649823765"/>
          <c:h val="0.91176470588233682"/>
        </c:manualLayout>
      </c:layout>
      <c:lineChart>
        <c:grouping val="standard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Monthly'!$B$261:$B$282</c:f>
              <c:numCache>
                <c:formatCode>0.00</c:formatCode>
                <c:ptCount val="22"/>
                <c:pt idx="0">
                  <c:v>2.7801003235350765</c:v>
                </c:pt>
                <c:pt idx="1">
                  <c:v>-1.0464527737180758</c:v>
                </c:pt>
                <c:pt idx="2">
                  <c:v>8.1467751744063914</c:v>
                </c:pt>
                <c:pt idx="3">
                  <c:v>0.79985452071294283</c:v>
                </c:pt>
                <c:pt idx="4">
                  <c:v>5.316946895911685</c:v>
                </c:pt>
                <c:pt idx="5">
                  <c:v>1.9619992497353671</c:v>
                </c:pt>
                <c:pt idx="6">
                  <c:v>-0.11197875891598737</c:v>
                </c:pt>
                <c:pt idx="7">
                  <c:v>1.3818508914014371</c:v>
                </c:pt>
                <c:pt idx="8">
                  <c:v>1.9271060001417266</c:v>
                </c:pt>
                <c:pt idx="9">
                  <c:v>1.5837171301250961</c:v>
                </c:pt>
                <c:pt idx="10">
                  <c:v>4.3113839371428542</c:v>
                </c:pt>
                <c:pt idx="11">
                  <c:v>8.7377756265467413E-2</c:v>
                </c:pt>
                <c:pt idx="12">
                  <c:v>-3.5214726099269598</c:v>
                </c:pt>
                <c:pt idx="13">
                  <c:v>14.131094739916463</c:v>
                </c:pt>
                <c:pt idx="14">
                  <c:v>-3.4777470931761499E-2</c:v>
                </c:pt>
                <c:pt idx="15">
                  <c:v>0.65057502359635722</c:v>
                </c:pt>
                <c:pt idx="16">
                  <c:v>0.57708200777104113</c:v>
                </c:pt>
                <c:pt idx="17">
                  <c:v>1.2626580865581236</c:v>
                </c:pt>
                <c:pt idx="18">
                  <c:v>0.89171635593799781</c:v>
                </c:pt>
                <c:pt idx="19">
                  <c:v>0.83145519846428162</c:v>
                </c:pt>
                <c:pt idx="20">
                  <c:v>1.9808792195634224</c:v>
                </c:pt>
                <c:pt idx="21">
                  <c:v>-2.4921182857721575</c:v>
                </c:pt>
              </c:numCache>
            </c:numRef>
          </c:val>
        </c:ser>
        <c:marker val="1"/>
        <c:axId val="191463808"/>
        <c:axId val="191465344"/>
      </c:lineChart>
      <c:catAx>
        <c:axId val="191463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465344"/>
        <c:crosses val="autoZero"/>
        <c:auto val="1"/>
        <c:lblAlgn val="ctr"/>
        <c:lblOffset val="100"/>
        <c:tickLblSkip val="1"/>
        <c:tickMarkSkip val="1"/>
      </c:catAx>
      <c:valAx>
        <c:axId val="19146534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46380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93654524089612"/>
          <c:y val="9.3582887700534759E-2"/>
          <c:w val="0.19858989424206891"/>
          <c:h val="0.131016042780749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685513274731878E-2"/>
          <c:y val="4.5333451389197033E-2"/>
          <c:w val="0.93662079186472069"/>
          <c:h val="0.91200237500618486"/>
        </c:manualLayout>
      </c:layout>
      <c:lineChart>
        <c:grouping val="standard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Monthly'!$C$261:$C$282</c:f>
              <c:numCache>
                <c:formatCode>0.00</c:formatCode>
                <c:ptCount val="22"/>
                <c:pt idx="0">
                  <c:v>1.3172548708050273</c:v>
                </c:pt>
                <c:pt idx="1">
                  <c:v>2.5087687124256042</c:v>
                </c:pt>
                <c:pt idx="2">
                  <c:v>0.11809176979481184</c:v>
                </c:pt>
                <c:pt idx="3">
                  <c:v>-3.6573744004897577</c:v>
                </c:pt>
                <c:pt idx="4">
                  <c:v>0.1246022123921724</c:v>
                </c:pt>
                <c:pt idx="5">
                  <c:v>0.63163756956273021</c:v>
                </c:pt>
                <c:pt idx="6">
                  <c:v>-1.396894039524285</c:v>
                </c:pt>
                <c:pt idx="7">
                  <c:v>0.74749607325576795</c:v>
                </c:pt>
                <c:pt idx="8">
                  <c:v>0.64724648198155499</c:v>
                </c:pt>
                <c:pt idx="9">
                  <c:v>-1.2597271184271503</c:v>
                </c:pt>
                <c:pt idx="10">
                  <c:v>4.513713420235006</c:v>
                </c:pt>
                <c:pt idx="11">
                  <c:v>1.1475934903571945</c:v>
                </c:pt>
                <c:pt idx="12">
                  <c:v>0.23557754554959823</c:v>
                </c:pt>
                <c:pt idx="13">
                  <c:v>-0.34084889401769908</c:v>
                </c:pt>
                <c:pt idx="14">
                  <c:v>-2.4522023045173884</c:v>
                </c:pt>
                <c:pt idx="15">
                  <c:v>2.2633469848077459E-2</c:v>
                </c:pt>
                <c:pt idx="16">
                  <c:v>-0.97052404937430092</c:v>
                </c:pt>
                <c:pt idx="17">
                  <c:v>0.42679323369061678</c:v>
                </c:pt>
                <c:pt idx="18">
                  <c:v>4.5618438772484433</c:v>
                </c:pt>
                <c:pt idx="19">
                  <c:v>-2.645565800124464</c:v>
                </c:pt>
                <c:pt idx="20">
                  <c:v>-1.3188695833711963</c:v>
                </c:pt>
                <c:pt idx="21">
                  <c:v>12.570839781362842</c:v>
                </c:pt>
              </c:numCache>
            </c:numRef>
          </c:val>
        </c:ser>
        <c:marker val="1"/>
        <c:axId val="193070976"/>
        <c:axId val="193072512"/>
      </c:lineChart>
      <c:catAx>
        <c:axId val="19307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72512"/>
        <c:crosses val="autoZero"/>
        <c:auto val="1"/>
        <c:lblAlgn val="ctr"/>
        <c:lblOffset val="100"/>
        <c:tickLblSkip val="1"/>
        <c:tickMarkSkip val="1"/>
      </c:catAx>
      <c:valAx>
        <c:axId val="1930725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709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97664904562989"/>
          <c:y val="9.3333613298337684E-2"/>
          <c:w val="0.23122090372506243"/>
          <c:h val="0.1306669466316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61668068162499E-2"/>
          <c:y val="4.5212824671740814E-2"/>
          <c:w val="0.93669455729236761"/>
          <c:h val="0.91223522720041761"/>
        </c:manualLayout>
      </c:layout>
      <c:lineChart>
        <c:grouping val="standard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Monthly'!$E$261:$E$282</c:f>
              <c:numCache>
                <c:formatCode>0.00</c:formatCode>
                <c:ptCount val="22"/>
                <c:pt idx="0">
                  <c:v>1.399123284566558</c:v>
                </c:pt>
                <c:pt idx="1">
                  <c:v>0.54666065032338063</c:v>
                </c:pt>
                <c:pt idx="2">
                  <c:v>0.13809284935194013</c:v>
                </c:pt>
                <c:pt idx="3">
                  <c:v>1.3901779636286793</c:v>
                </c:pt>
                <c:pt idx="4">
                  <c:v>2.0605418382846676</c:v>
                </c:pt>
                <c:pt idx="5">
                  <c:v>2.0364031213698679</c:v>
                </c:pt>
                <c:pt idx="6">
                  <c:v>1.6194232965729232</c:v>
                </c:pt>
                <c:pt idx="7">
                  <c:v>0.73548369528513202</c:v>
                </c:pt>
                <c:pt idx="8">
                  <c:v>0.33758453059627341</c:v>
                </c:pt>
                <c:pt idx="9">
                  <c:v>5.6048842068388553E-2</c:v>
                </c:pt>
                <c:pt idx="10">
                  <c:v>0.72013279601463831</c:v>
                </c:pt>
                <c:pt idx="11">
                  <c:v>1.0945740701855629</c:v>
                </c:pt>
                <c:pt idx="12">
                  <c:v>1.3935078840918953</c:v>
                </c:pt>
                <c:pt idx="13">
                  <c:v>1.2807899225958577</c:v>
                </c:pt>
                <c:pt idx="14">
                  <c:v>1.7210389865611857</c:v>
                </c:pt>
                <c:pt idx="15">
                  <c:v>1.4252668314451666</c:v>
                </c:pt>
                <c:pt idx="16">
                  <c:v>1.0801063863930651</c:v>
                </c:pt>
                <c:pt idx="17">
                  <c:v>1.5346115956485853</c:v>
                </c:pt>
                <c:pt idx="18">
                  <c:v>1.2273997588783125</c:v>
                </c:pt>
                <c:pt idx="19">
                  <c:v>-0.12405451497267352</c:v>
                </c:pt>
                <c:pt idx="20">
                  <c:v>0.48956605986783375</c:v>
                </c:pt>
                <c:pt idx="21">
                  <c:v>0.77366074698213616</c:v>
                </c:pt>
              </c:numCache>
            </c:numRef>
          </c:val>
        </c:ser>
        <c:marker val="1"/>
        <c:axId val="193088896"/>
        <c:axId val="193115264"/>
      </c:lineChart>
      <c:catAx>
        <c:axId val="19308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15264"/>
        <c:crosses val="autoZero"/>
        <c:auto val="1"/>
        <c:lblAlgn val="ctr"/>
        <c:lblOffset val="100"/>
        <c:tickLblSkip val="1"/>
        <c:tickMarkSkip val="1"/>
      </c:catAx>
      <c:valAx>
        <c:axId val="19311526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8889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02708673725379"/>
          <c:y val="9.3085106382978747E-2"/>
          <c:w val="0.28253236223549538"/>
          <c:h val="0.130319428156586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548009367681467E-2"/>
          <c:y val="4.5092838196286504E-2"/>
          <c:w val="0.93676814988289958"/>
          <c:h val="0.91246684350132556"/>
        </c:manualLayout>
      </c:layout>
      <c:lineChart>
        <c:grouping val="standard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Monthly'!$F$261:$F$282</c:f>
              <c:numCache>
                <c:formatCode>0.00</c:formatCode>
                <c:ptCount val="22"/>
                <c:pt idx="0">
                  <c:v>1.6588169318687462</c:v>
                </c:pt>
                <c:pt idx="1">
                  <c:v>1.581563691559456</c:v>
                </c:pt>
                <c:pt idx="2">
                  <c:v>0.76764028044561838</c:v>
                </c:pt>
                <c:pt idx="3">
                  <c:v>0.5618374363242129</c:v>
                </c:pt>
                <c:pt idx="4">
                  <c:v>0.58665311193757008</c:v>
                </c:pt>
                <c:pt idx="5">
                  <c:v>1.2967095922401131</c:v>
                </c:pt>
                <c:pt idx="6">
                  <c:v>1.3175533248287821</c:v>
                </c:pt>
                <c:pt idx="7">
                  <c:v>-0.24655070645540147</c:v>
                </c:pt>
                <c:pt idx="8">
                  <c:v>-9.8387027184873386E-3</c:v>
                </c:pt>
                <c:pt idx="9">
                  <c:v>0.23701333945058306</c:v>
                </c:pt>
                <c:pt idx="10">
                  <c:v>0.75493213388676061</c:v>
                </c:pt>
                <c:pt idx="11">
                  <c:v>1.7230900128568032</c:v>
                </c:pt>
                <c:pt idx="12">
                  <c:v>0.34964875334323636</c:v>
                </c:pt>
                <c:pt idx="13">
                  <c:v>1.4505847028009244</c:v>
                </c:pt>
                <c:pt idx="14">
                  <c:v>1.2402401112792387</c:v>
                </c:pt>
                <c:pt idx="15">
                  <c:v>1.1954661158021727</c:v>
                </c:pt>
                <c:pt idx="16">
                  <c:v>1.6302668028652019</c:v>
                </c:pt>
                <c:pt idx="17">
                  <c:v>-0.34561572066172469</c:v>
                </c:pt>
                <c:pt idx="18">
                  <c:v>-1.5953463290338561</c:v>
                </c:pt>
                <c:pt idx="19">
                  <c:v>-2.4167576632061896</c:v>
                </c:pt>
                <c:pt idx="20">
                  <c:v>-1.8880531043864461</c:v>
                </c:pt>
                <c:pt idx="21">
                  <c:v>-2.035280061719654</c:v>
                </c:pt>
              </c:numCache>
            </c:numRef>
          </c:val>
        </c:ser>
        <c:marker val="1"/>
        <c:axId val="193209088"/>
        <c:axId val="193210624"/>
      </c:lineChart>
      <c:catAx>
        <c:axId val="19320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210624"/>
        <c:crosses val="autoZero"/>
        <c:auto val="1"/>
        <c:lblAlgn val="ctr"/>
        <c:lblOffset val="100"/>
        <c:tickLblSkip val="1"/>
        <c:tickMarkSkip val="1"/>
      </c:catAx>
      <c:valAx>
        <c:axId val="19321062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2090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6370023419204"/>
          <c:y val="9.2838196286472746E-2"/>
          <c:w val="0.24590163934426637"/>
          <c:h val="0.12997347480106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321459781795777E-2"/>
          <c:y val="4.3589852739013855E-2"/>
          <c:w val="0.93190072886416431"/>
          <c:h val="0.76154036844042583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Yearly'!$A$250:$A$269</c:f>
              <c:strCache>
                <c:ptCount val="20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  <c:pt idx="19">
                  <c:v>Average 2010</c:v>
                </c:pt>
              </c:strCache>
            </c:strRef>
          </c:cat>
          <c:val>
            <c:numRef>
              <c:f>'PSCE Yearly'!$D$250:$D$269</c:f>
              <c:numCache>
                <c:formatCode>0.00</c:formatCode>
                <c:ptCount val="20"/>
                <c:pt idx="0">
                  <c:v>17.098828277595185</c:v>
                </c:pt>
                <c:pt idx="1">
                  <c:v>9.6136334992049584</c:v>
                </c:pt>
                <c:pt idx="2">
                  <c:v>9.7712556853842454</c:v>
                </c:pt>
                <c:pt idx="3">
                  <c:v>14.737452325204416</c:v>
                </c:pt>
                <c:pt idx="4">
                  <c:v>18.176481630335903</c:v>
                </c:pt>
                <c:pt idx="5">
                  <c:v>18.729020057258605</c:v>
                </c:pt>
                <c:pt idx="6">
                  <c:v>16.321723467460583</c:v>
                </c:pt>
                <c:pt idx="7">
                  <c:v>15.607806689450726</c:v>
                </c:pt>
                <c:pt idx="8">
                  <c:v>10.142988422799563</c:v>
                </c:pt>
                <c:pt idx="9">
                  <c:v>8.5138925471169529</c:v>
                </c:pt>
                <c:pt idx="10">
                  <c:v>9.7213824479583497</c:v>
                </c:pt>
                <c:pt idx="11">
                  <c:v>10.883518083398231</c:v>
                </c:pt>
                <c:pt idx="12">
                  <c:v>11.568576198373522</c:v>
                </c:pt>
                <c:pt idx="13">
                  <c:v>12.319083417989745</c:v>
                </c:pt>
                <c:pt idx="14">
                  <c:v>20.697646499152441</c:v>
                </c:pt>
                <c:pt idx="15">
                  <c:v>24.459163216341413</c:v>
                </c:pt>
                <c:pt idx="16">
                  <c:v>25.833265513790153</c:v>
                </c:pt>
                <c:pt idx="17">
                  <c:v>19.851759325302243</c:v>
                </c:pt>
                <c:pt idx="18">
                  <c:v>7.8158786034117593</c:v>
                </c:pt>
                <c:pt idx="19">
                  <c:v>1.947449851903075</c:v>
                </c:pt>
              </c:numCache>
            </c:numRef>
          </c:val>
        </c:ser>
        <c:marker val="1"/>
        <c:axId val="53057408"/>
        <c:axId val="53058944"/>
      </c:lineChart>
      <c:catAx>
        <c:axId val="5305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944"/>
        <c:crosses val="autoZero"/>
        <c:auto val="1"/>
        <c:lblAlgn val="ctr"/>
        <c:lblOffset val="100"/>
        <c:tickLblSkip val="1"/>
        <c:tickMarkSkip val="1"/>
      </c:catAx>
      <c:valAx>
        <c:axId val="5305894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740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86393367495728"/>
          <c:y val="2.5641025641026265E-2"/>
          <c:w val="0.32616518173323872"/>
          <c:h val="0.174359495385656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6140414999560274E-2"/>
          <c:y val="4.4973661162939112E-2"/>
          <c:w val="0.93918235926347682"/>
          <c:h val="0.75397020184927765"/>
        </c:manualLayout>
      </c:layout>
      <c:lineChart>
        <c:grouping val="standard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Monthly'!$G$261:$G$282</c:f>
              <c:numCache>
                <c:formatCode>0.00</c:formatCode>
                <c:ptCount val="22"/>
                <c:pt idx="0">
                  <c:v>1.2111885732002217</c:v>
                </c:pt>
                <c:pt idx="1">
                  <c:v>1.3911194062691885</c:v>
                </c:pt>
                <c:pt idx="2">
                  <c:v>1.339654136592767</c:v>
                </c:pt>
                <c:pt idx="3">
                  <c:v>1.3705549015817129</c:v>
                </c:pt>
                <c:pt idx="4">
                  <c:v>1.3810129552385499</c:v>
                </c:pt>
                <c:pt idx="5">
                  <c:v>1.4729189180355602</c:v>
                </c:pt>
                <c:pt idx="6">
                  <c:v>1.3070267602554113</c:v>
                </c:pt>
                <c:pt idx="7">
                  <c:v>0.906101500255999</c:v>
                </c:pt>
                <c:pt idx="8">
                  <c:v>0.79736366229326483</c:v>
                </c:pt>
                <c:pt idx="9">
                  <c:v>0.32575613969033573</c:v>
                </c:pt>
                <c:pt idx="10">
                  <c:v>0.90148590180200883</c:v>
                </c:pt>
                <c:pt idx="11">
                  <c:v>1.1329778230138718</c:v>
                </c:pt>
                <c:pt idx="12">
                  <c:v>0.8254504828302931</c:v>
                </c:pt>
                <c:pt idx="13">
                  <c:v>1.2466838200218993</c:v>
                </c:pt>
                <c:pt idx="14">
                  <c:v>1.8364945534437831</c:v>
                </c:pt>
                <c:pt idx="15">
                  <c:v>2.0526150485192627</c:v>
                </c:pt>
                <c:pt idx="16">
                  <c:v>2.2104142196028418</c:v>
                </c:pt>
                <c:pt idx="17">
                  <c:v>1.8584179328099379</c:v>
                </c:pt>
                <c:pt idx="18">
                  <c:v>1.0425390738164866</c:v>
                </c:pt>
                <c:pt idx="19">
                  <c:v>0.2973679329908922</c:v>
                </c:pt>
                <c:pt idx="20">
                  <c:v>0.32866076324739096</c:v>
                </c:pt>
                <c:pt idx="21">
                  <c:v>1.0030148094492322</c:v>
                </c:pt>
              </c:numCache>
            </c:numRef>
          </c:val>
        </c:ser>
        <c:marker val="1"/>
        <c:axId val="193251584"/>
        <c:axId val="193261568"/>
      </c:lineChart>
      <c:catAx>
        <c:axId val="193251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261568"/>
        <c:crosses val="autoZero"/>
        <c:auto val="1"/>
        <c:lblAlgn val="ctr"/>
        <c:lblOffset val="100"/>
        <c:tickLblSkip val="1"/>
        <c:tickMarkSkip val="1"/>
      </c:catAx>
      <c:valAx>
        <c:axId val="19326156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2515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59647587912"/>
          <c:y val="7.4074351817134024E-2"/>
          <c:w val="0.26432773096345952"/>
          <c:h val="0.129629907372690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411248272333322E-2"/>
          <c:y val="4.4854939054950124E-2"/>
          <c:w val="0.93691642228822669"/>
          <c:h val="0.91292993605956974"/>
        </c:manualLayout>
      </c:layout>
      <c:lineChart>
        <c:grouping val="standard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Monthly'!$H$261:$H$282</c:f>
              <c:numCache>
                <c:formatCode>0.00</c:formatCode>
                <c:ptCount val="22"/>
                <c:pt idx="0">
                  <c:v>1.0163331032480067</c:v>
                </c:pt>
                <c:pt idx="1">
                  <c:v>1.1402255330817279</c:v>
                </c:pt>
                <c:pt idx="2">
                  <c:v>-3.4950689990481919E-2</c:v>
                </c:pt>
                <c:pt idx="3">
                  <c:v>0.69374339016004971</c:v>
                </c:pt>
                <c:pt idx="4">
                  <c:v>1.0288499403156919</c:v>
                </c:pt>
                <c:pt idx="5">
                  <c:v>1.106219941860666</c:v>
                </c:pt>
                <c:pt idx="6">
                  <c:v>1.384138477455916</c:v>
                </c:pt>
                <c:pt idx="7">
                  <c:v>1.7881407433093859</c:v>
                </c:pt>
                <c:pt idx="8">
                  <c:v>2.3079219816213326</c:v>
                </c:pt>
                <c:pt idx="9">
                  <c:v>1.3725979810097813</c:v>
                </c:pt>
                <c:pt idx="10">
                  <c:v>0.39390165598718824</c:v>
                </c:pt>
                <c:pt idx="11">
                  <c:v>0.54145491004570356</c:v>
                </c:pt>
                <c:pt idx="12">
                  <c:v>0.26209714958274333</c:v>
                </c:pt>
                <c:pt idx="13">
                  <c:v>0.5920403037013271</c:v>
                </c:pt>
                <c:pt idx="14">
                  <c:v>0.48632355721513437</c:v>
                </c:pt>
                <c:pt idx="15">
                  <c:v>1.1267696967859824</c:v>
                </c:pt>
                <c:pt idx="16">
                  <c:v>2.2359095702885461</c:v>
                </c:pt>
                <c:pt idx="17">
                  <c:v>1.7148506755433386</c:v>
                </c:pt>
                <c:pt idx="18">
                  <c:v>1.4101264696145226</c:v>
                </c:pt>
                <c:pt idx="19">
                  <c:v>-0.38526987656433914</c:v>
                </c:pt>
                <c:pt idx="20">
                  <c:v>0.46560624620436819</c:v>
                </c:pt>
                <c:pt idx="21">
                  <c:v>1.2741052994107207</c:v>
                </c:pt>
              </c:numCache>
            </c:numRef>
          </c:val>
        </c:ser>
        <c:marker val="1"/>
        <c:axId val="193150976"/>
        <c:axId val="193152512"/>
      </c:lineChart>
      <c:catAx>
        <c:axId val="19315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52512"/>
        <c:crosses val="autoZero"/>
        <c:auto val="1"/>
        <c:lblAlgn val="ctr"/>
        <c:lblOffset val="100"/>
        <c:tickLblSkip val="1"/>
        <c:tickMarkSkip val="1"/>
      </c:catAx>
      <c:valAx>
        <c:axId val="1931525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509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457943925235765E-2"/>
          <c:y val="9.2348284960422133E-2"/>
          <c:w val="0.31308423479775843"/>
          <c:h val="0.129287875954818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5.8343057176196034E-2"/>
          <c:y val="4.4736842105263172E-2"/>
          <c:w val="0.93698949824972022"/>
          <c:h val="0.91315789473684206"/>
        </c:manualLayout>
      </c:layout>
      <c:lineChart>
        <c:grouping val="standard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'PSCE Monthly'!$A$261:$A$282</c:f>
              <c:strCache>
                <c:ptCount val="22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  <c:pt idx="20">
                  <c:v>Average 2010</c:v>
                </c:pt>
                <c:pt idx="21">
                  <c:v>Average 2011</c:v>
                </c:pt>
              </c:strCache>
            </c:strRef>
          </c:cat>
          <c:val>
            <c:numRef>
              <c:f>'PSCE Monthly'!$D$261:$D$282</c:f>
              <c:numCache>
                <c:formatCode>0.00</c:formatCode>
                <c:ptCount val="22"/>
                <c:pt idx="0">
                  <c:v>1.1789952756346949</c:v>
                </c:pt>
                <c:pt idx="1">
                  <c:v>1.1932522325515074</c:v>
                </c:pt>
                <c:pt idx="2">
                  <c:v>0.6102570510668589</c:v>
                </c:pt>
                <c:pt idx="3">
                  <c:v>1.0506082247273727</c:v>
                </c:pt>
                <c:pt idx="4">
                  <c:v>1.2683240518749417</c:v>
                </c:pt>
                <c:pt idx="5">
                  <c:v>1.3942624556369534</c:v>
                </c:pt>
                <c:pt idx="6">
                  <c:v>1.371302505227683</c:v>
                </c:pt>
                <c:pt idx="7">
                  <c:v>1.1288578574879473</c:v>
                </c:pt>
                <c:pt idx="8">
                  <c:v>1.2969095552680729</c:v>
                </c:pt>
                <c:pt idx="9">
                  <c:v>0.73943431011100147</c:v>
                </c:pt>
                <c:pt idx="10">
                  <c:v>0.64975219731064193</c:v>
                </c:pt>
                <c:pt idx="11">
                  <c:v>0.89821416698542011</c:v>
                </c:pt>
                <c:pt idx="12">
                  <c:v>0.62732432998944188</c:v>
                </c:pt>
                <c:pt idx="13">
                  <c:v>0.99196378209719693</c:v>
                </c:pt>
                <c:pt idx="14">
                  <c:v>1.2872756078054988</c:v>
                </c:pt>
                <c:pt idx="15">
                  <c:v>1.6127810380161218</c:v>
                </c:pt>
                <c:pt idx="16">
                  <c:v>2.0554019322665895</c:v>
                </c:pt>
                <c:pt idx="17">
                  <c:v>1.6820342259916501</c:v>
                </c:pt>
                <c:pt idx="18">
                  <c:v>1.1020921969730046</c:v>
                </c:pt>
                <c:pt idx="19">
                  <c:v>-4.5472568351881661E-2</c:v>
                </c:pt>
                <c:pt idx="20">
                  <c:v>0.35389267237518124</c:v>
                </c:pt>
                <c:pt idx="21">
                  <c:v>0.56906469172635421</c:v>
                </c:pt>
              </c:numCache>
            </c:numRef>
          </c:val>
        </c:ser>
        <c:marker val="1"/>
        <c:axId val="193402368"/>
        <c:axId val="193403904"/>
      </c:lineChart>
      <c:catAx>
        <c:axId val="19340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3904"/>
        <c:crosses val="autoZero"/>
        <c:auto val="1"/>
        <c:lblAlgn val="ctr"/>
        <c:lblOffset val="100"/>
        <c:tickLblSkip val="1"/>
        <c:tickMarkSkip val="1"/>
      </c:catAx>
      <c:valAx>
        <c:axId val="19340390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23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82613768961491E-2"/>
          <c:y val="9.2105263157895245E-2"/>
          <c:w val="0.30805134189031508"/>
          <c:h val="0.128947368421054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18323723278194856"/>
          <c:y val="4.4077147734220577E-2"/>
        </c:manualLayout>
      </c:layout>
      <c:txPr>
        <a:bodyPr/>
        <a:lstStyle/>
        <a:p>
          <a:pPr>
            <a:defRPr lang="en-ZA" sz="14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4940737670949369"/>
          <c:y val="4.3158482740677816E-2"/>
          <c:w val="0.84418975758701664"/>
          <c:h val="0.83057964693189634"/>
        </c:manualLayout>
      </c:layout>
      <c:lineChart>
        <c:grouping val="standard"/>
        <c:ser>
          <c:idx val="0"/>
          <c:order val="0"/>
          <c:tx>
            <c:strRef>
              <c:f>'PSCE Monthly'!$D$4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poly"/>
            <c:order val="6"/>
          </c:trendline>
          <c:cat>
            <c:numRef>
              <c:f>'PSCE Monthly'!$A$232:$A$259</c:f>
              <c:numCache>
                <c:formatCode>mmm\-yy</c:formatCode>
                <c:ptCount val="2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</c:numCache>
            </c:numRef>
          </c:cat>
          <c:val>
            <c:numRef>
              <c:f>'PSCE Monthly'!$D$232:$D$259</c:f>
              <c:numCache>
                <c:formatCode>0.00</c:formatCode>
                <c:ptCount val="28"/>
                <c:pt idx="0">
                  <c:v>0.50973851124940162</c:v>
                </c:pt>
                <c:pt idx="1">
                  <c:v>3.5720265669475913E-2</c:v>
                </c:pt>
                <c:pt idx="2">
                  <c:v>-1.8331981017632178E-2</c:v>
                </c:pt>
                <c:pt idx="3">
                  <c:v>-0.1462044247166791</c:v>
                </c:pt>
                <c:pt idx="4">
                  <c:v>-1.5272018526117686</c:v>
                </c:pt>
                <c:pt idx="5">
                  <c:v>0.50881893364220643</c:v>
                </c:pt>
                <c:pt idx="6">
                  <c:v>0.2995836158790609</c:v>
                </c:pt>
                <c:pt idx="7">
                  <c:v>-0.17971725628795937</c:v>
                </c:pt>
                <c:pt idx="8">
                  <c:v>-5.5376517348802237E-2</c:v>
                </c:pt>
                <c:pt idx="9">
                  <c:v>2.0045475822092908E-2</c:v>
                </c:pt>
                <c:pt idx="10">
                  <c:v>1.3271421525063644E-2</c:v>
                </c:pt>
                <c:pt idx="11">
                  <c:v>-6.0170120270400225E-3</c:v>
                </c:pt>
                <c:pt idx="12">
                  <c:v>0.28835041748219098</c:v>
                </c:pt>
                <c:pt idx="13">
                  <c:v>0.49570244781543771</c:v>
                </c:pt>
                <c:pt idx="14">
                  <c:v>-2.079005403814815E-2</c:v>
                </c:pt>
                <c:pt idx="15">
                  <c:v>-0.1190611392012933</c:v>
                </c:pt>
                <c:pt idx="16">
                  <c:v>0.40554665254522293</c:v>
                </c:pt>
                <c:pt idx="17">
                  <c:v>0.41257481241403582</c:v>
                </c:pt>
                <c:pt idx="18">
                  <c:v>0.78898419013560606</c:v>
                </c:pt>
                <c:pt idx="19">
                  <c:v>0.74787290153251962</c:v>
                </c:pt>
                <c:pt idx="20">
                  <c:v>0.99834807964258454</c:v>
                </c:pt>
                <c:pt idx="21">
                  <c:v>-7.3105981989907656E-2</c:v>
                </c:pt>
                <c:pt idx="22">
                  <c:v>0.39886375496125548</c:v>
                </c:pt>
                <c:pt idx="23">
                  <c:v>-7.6574012797328964E-2</c:v>
                </c:pt>
                <c:pt idx="24">
                  <c:v>0.68418369186241135</c:v>
                </c:pt>
                <c:pt idx="25">
                  <c:v>0.84613161535844994</c:v>
                </c:pt>
                <c:pt idx="26">
                  <c:v>0.18285040706406155</c:v>
                </c:pt>
                <c:pt idx="27">
                  <c:v>0.56309305262049392</c:v>
                </c:pt>
              </c:numCache>
            </c:numRef>
          </c:val>
        </c:ser>
        <c:marker val="1"/>
        <c:axId val="193444480"/>
        <c:axId val="193286528"/>
      </c:lineChart>
      <c:dateAx>
        <c:axId val="1934444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3286528"/>
        <c:crosses val="autoZero"/>
        <c:auto val="1"/>
        <c:lblOffset val="100"/>
      </c:dateAx>
      <c:valAx>
        <c:axId val="193286528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344448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36003029450308366"/>
          <c:y val="4.6948356807511735E-2"/>
        </c:manualLayout>
      </c:layout>
      <c:txPr>
        <a:bodyPr/>
        <a:lstStyle/>
        <a:p>
          <a:pPr>
            <a:defRPr lang="en-ZA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2729677576860223E-2"/>
          <c:y val="4.4061217699900193E-2"/>
          <c:w val="0.89930121234846838"/>
          <c:h val="0.76094414254558174"/>
        </c:manualLayout>
      </c:layout>
      <c:lineChart>
        <c:grouping val="standard"/>
        <c:ser>
          <c:idx val="0"/>
          <c:order val="0"/>
          <c:tx>
            <c:strRef>
              <c:f>'Survey Results'!$L$4</c:f>
              <c:strCache>
                <c:ptCount val="1"/>
                <c:pt idx="0">
                  <c:v>RMB/BER Business Confidence Index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'Survey Results'!$K$5:$K$89</c:f>
              <c:strCache>
                <c:ptCount val="85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  <c:pt idx="81">
                  <c:v>Jun-10</c:v>
                </c:pt>
                <c:pt idx="82">
                  <c:v>Sep-10</c:v>
                </c:pt>
                <c:pt idx="83">
                  <c:v>Dec-10</c:v>
                </c:pt>
                <c:pt idx="84">
                  <c:v>Mar-11</c:v>
                </c:pt>
              </c:strCache>
            </c:strRef>
          </c:cat>
          <c:val>
            <c:numRef>
              <c:f>'Survey Results'!$L$5:$L$89</c:f>
              <c:numCache>
                <c:formatCode>0</c:formatCode>
                <c:ptCount val="85"/>
                <c:pt idx="0">
                  <c:v>47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22</c:v>
                </c:pt>
                <c:pt idx="15">
                  <c:v>31</c:v>
                </c:pt>
                <c:pt idx="16">
                  <c:v>37</c:v>
                </c:pt>
                <c:pt idx="17">
                  <c:v>57</c:v>
                </c:pt>
                <c:pt idx="18">
                  <c:v>45</c:v>
                </c:pt>
                <c:pt idx="19">
                  <c:v>67</c:v>
                </c:pt>
                <c:pt idx="20">
                  <c:v>66</c:v>
                </c:pt>
                <c:pt idx="21">
                  <c:v>65</c:v>
                </c:pt>
                <c:pt idx="22">
                  <c:v>53</c:v>
                </c:pt>
                <c:pt idx="23">
                  <c:v>64</c:v>
                </c:pt>
                <c:pt idx="24">
                  <c:v>51</c:v>
                </c:pt>
                <c:pt idx="25">
                  <c:v>42</c:v>
                </c:pt>
                <c:pt idx="26">
                  <c:v>34</c:v>
                </c:pt>
                <c:pt idx="27">
                  <c:v>42</c:v>
                </c:pt>
                <c:pt idx="28">
                  <c:v>45</c:v>
                </c:pt>
                <c:pt idx="29">
                  <c:v>38</c:v>
                </c:pt>
                <c:pt idx="30">
                  <c:v>32</c:v>
                </c:pt>
                <c:pt idx="31">
                  <c:v>29</c:v>
                </c:pt>
                <c:pt idx="32">
                  <c:v>29</c:v>
                </c:pt>
                <c:pt idx="33">
                  <c:v>17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25</c:v>
                </c:pt>
                <c:pt idx="39">
                  <c:v>36</c:v>
                </c:pt>
                <c:pt idx="40">
                  <c:v>44</c:v>
                </c:pt>
                <c:pt idx="41">
                  <c:v>36</c:v>
                </c:pt>
                <c:pt idx="42">
                  <c:v>39</c:v>
                </c:pt>
                <c:pt idx="43">
                  <c:v>30</c:v>
                </c:pt>
                <c:pt idx="44" formatCode="General">
                  <c:v>33</c:v>
                </c:pt>
                <c:pt idx="45" formatCode="General">
                  <c:v>39</c:v>
                </c:pt>
                <c:pt idx="46" formatCode="General">
                  <c:v>38</c:v>
                </c:pt>
                <c:pt idx="47" formatCode="General">
                  <c:v>47</c:v>
                </c:pt>
                <c:pt idx="48" formatCode="General">
                  <c:v>57</c:v>
                </c:pt>
                <c:pt idx="49" formatCode="General">
                  <c:v>68</c:v>
                </c:pt>
                <c:pt idx="50" formatCode="General">
                  <c:v>68</c:v>
                </c:pt>
                <c:pt idx="51" formatCode="General">
                  <c:v>64</c:v>
                </c:pt>
                <c:pt idx="52" formatCode="General">
                  <c:v>59</c:v>
                </c:pt>
                <c:pt idx="53" formatCode="General">
                  <c:v>50</c:v>
                </c:pt>
                <c:pt idx="54" formatCode="General">
                  <c:v>54</c:v>
                </c:pt>
                <c:pt idx="55" formatCode="General">
                  <c:v>61</c:v>
                </c:pt>
                <c:pt idx="56" formatCode="General">
                  <c:v>68</c:v>
                </c:pt>
                <c:pt idx="57" formatCode="General">
                  <c:v>70</c:v>
                </c:pt>
                <c:pt idx="58" formatCode="General">
                  <c:v>79</c:v>
                </c:pt>
                <c:pt idx="59" formatCode="General">
                  <c:v>87</c:v>
                </c:pt>
                <c:pt idx="60" formatCode="General">
                  <c:v>78</c:v>
                </c:pt>
                <c:pt idx="61" formatCode="General">
                  <c:v>82</c:v>
                </c:pt>
                <c:pt idx="62" formatCode="General">
                  <c:v>86</c:v>
                </c:pt>
                <c:pt idx="63" formatCode="General">
                  <c:v>84</c:v>
                </c:pt>
                <c:pt idx="64" formatCode="General">
                  <c:v>85</c:v>
                </c:pt>
                <c:pt idx="65" formatCode="General">
                  <c:v>81</c:v>
                </c:pt>
                <c:pt idx="66" formatCode="General">
                  <c:v>85</c:v>
                </c:pt>
                <c:pt idx="67" formatCode="General">
                  <c:v>83</c:v>
                </c:pt>
                <c:pt idx="68" formatCode="General">
                  <c:v>80</c:v>
                </c:pt>
                <c:pt idx="69" formatCode="General">
                  <c:v>80</c:v>
                </c:pt>
                <c:pt idx="70" formatCode="General">
                  <c:v>72</c:v>
                </c:pt>
                <c:pt idx="71" formatCode="General">
                  <c:v>67</c:v>
                </c:pt>
                <c:pt idx="72" formatCode="General">
                  <c:v>48</c:v>
                </c:pt>
                <c:pt idx="73" formatCode="General">
                  <c:v>45</c:v>
                </c:pt>
                <c:pt idx="74" formatCode="General">
                  <c:v>34</c:v>
                </c:pt>
                <c:pt idx="75" formatCode="General">
                  <c:v>33</c:v>
                </c:pt>
                <c:pt idx="76" formatCode="General">
                  <c:v>27</c:v>
                </c:pt>
                <c:pt idx="77" formatCode="General">
                  <c:v>26</c:v>
                </c:pt>
                <c:pt idx="78" formatCode="General">
                  <c:v>23</c:v>
                </c:pt>
                <c:pt idx="79" formatCode="General">
                  <c:v>28</c:v>
                </c:pt>
                <c:pt idx="80" formatCode="General">
                  <c:v>43</c:v>
                </c:pt>
                <c:pt idx="81" formatCode="General">
                  <c:v>36</c:v>
                </c:pt>
                <c:pt idx="82" formatCode="General">
                  <c:v>47</c:v>
                </c:pt>
                <c:pt idx="83" formatCode="General">
                  <c:v>44</c:v>
                </c:pt>
                <c:pt idx="84" formatCode="General">
                  <c:v>55</c:v>
                </c:pt>
              </c:numCache>
            </c:numRef>
          </c:val>
        </c:ser>
        <c:marker val="1"/>
        <c:axId val="193828736"/>
        <c:axId val="193830272"/>
      </c:lineChart>
      <c:catAx>
        <c:axId val="193828736"/>
        <c:scaling>
          <c:orientation val="minMax"/>
        </c:scaling>
        <c:axPos val="b"/>
        <c:numFmt formatCode="mmm\-yy" sourceLinked="1"/>
        <c:tickLblPos val="nextTo"/>
        <c:txPr>
          <a:bodyPr rot="-540000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830272"/>
        <c:crosses val="autoZero"/>
        <c:auto val="1"/>
        <c:lblAlgn val="ctr"/>
        <c:lblOffset val="100"/>
        <c:tickLblSkip val="3"/>
      </c:catAx>
      <c:valAx>
        <c:axId val="193830272"/>
        <c:scaling>
          <c:orientation val="minMax"/>
        </c:scaling>
        <c:axPos val="l"/>
        <c:numFmt formatCode="0" sourceLinked="1"/>
        <c:tickLblPos val="nextTo"/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828736"/>
        <c:crosses val="autoZero"/>
        <c:crossBetween val="between"/>
      </c:valAx>
    </c:plotArea>
    <c:plotVisOnly val="1"/>
    <c:dispBlanksAs val="gap"/>
  </c:chart>
  <c:spPr>
    <a:solidFill>
      <a:schemeClr val="accent4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35504312806445981"/>
          <c:y val="4.9728049728049728E-2"/>
        </c:manualLayout>
      </c:layout>
      <c:txPr>
        <a:bodyPr/>
        <a:lstStyle/>
        <a:p>
          <a:pPr>
            <a:defRPr lang="en-ZA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1692721047975891E-2"/>
          <c:y val="4.0645094188401273E-2"/>
          <c:w val="0.93784942609345712"/>
          <c:h val="0.93417226555750954"/>
        </c:manualLayout>
      </c:layout>
      <c:lineChart>
        <c:grouping val="standard"/>
        <c:ser>
          <c:idx val="0"/>
          <c:order val="0"/>
          <c:tx>
            <c:strRef>
              <c:f>'Survey Results'!$M$4</c:f>
              <c:strCache>
                <c:ptCount val="1"/>
                <c:pt idx="0">
                  <c:v>FNB/BER Consumer Confidence Index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'Survey Results'!$K$5:$K$89</c:f>
              <c:strCache>
                <c:ptCount val="85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  <c:pt idx="78">
                  <c:v>Sep-09</c:v>
                </c:pt>
                <c:pt idx="79">
                  <c:v>Dec-09</c:v>
                </c:pt>
                <c:pt idx="80">
                  <c:v>Mar-10</c:v>
                </c:pt>
                <c:pt idx="81">
                  <c:v>Jun-10</c:v>
                </c:pt>
                <c:pt idx="82">
                  <c:v>Sep-10</c:v>
                </c:pt>
                <c:pt idx="83">
                  <c:v>Dec-10</c:v>
                </c:pt>
                <c:pt idx="84">
                  <c:v>Mar-11</c:v>
                </c:pt>
              </c:strCache>
            </c:strRef>
          </c:cat>
          <c:val>
            <c:numRef>
              <c:f>'Survey Results'!$M$5:$M$89</c:f>
              <c:numCache>
                <c:formatCode>General</c:formatCode>
                <c:ptCount val="85"/>
                <c:pt idx="0">
                  <c:v>4</c:v>
                </c:pt>
                <c:pt idx="1">
                  <c:v>-6</c:v>
                </c:pt>
                <c:pt idx="2">
                  <c:v>4</c:v>
                </c:pt>
                <c:pt idx="3">
                  <c:v>-4</c:v>
                </c:pt>
                <c:pt idx="4">
                  <c:v>-1</c:v>
                </c:pt>
                <c:pt idx="5">
                  <c:v>-5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-4</c:v>
                </c:pt>
                <c:pt idx="10">
                  <c:v>-11</c:v>
                </c:pt>
                <c:pt idx="11">
                  <c:v>-8</c:v>
                </c:pt>
                <c:pt idx="12">
                  <c:v>-21</c:v>
                </c:pt>
                <c:pt idx="13">
                  <c:v>-9</c:v>
                </c:pt>
                <c:pt idx="14">
                  <c:v>-12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12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6</c:v>
                </c:pt>
                <c:pt idx="29">
                  <c:v>9</c:v>
                </c:pt>
                <c:pt idx="30">
                  <c:v>2</c:v>
                </c:pt>
                <c:pt idx="31">
                  <c:v>8</c:v>
                </c:pt>
                <c:pt idx="32">
                  <c:v>-4</c:v>
                </c:pt>
                <c:pt idx="33">
                  <c:v>4</c:v>
                </c:pt>
                <c:pt idx="34">
                  <c:v>-5</c:v>
                </c:pt>
                <c:pt idx="35">
                  <c:v>-6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10</c:v>
                </c:pt>
                <c:pt idx="40">
                  <c:v>6</c:v>
                </c:pt>
                <c:pt idx="41">
                  <c:v>-10</c:v>
                </c:pt>
                <c:pt idx="42">
                  <c:v>-9</c:v>
                </c:pt>
                <c:pt idx="43">
                  <c:v>-17</c:v>
                </c:pt>
                <c:pt idx="44">
                  <c:v>3</c:v>
                </c:pt>
                <c:pt idx="45">
                  <c:v>-7</c:v>
                </c:pt>
                <c:pt idx="46">
                  <c:v>-9</c:v>
                </c:pt>
                <c:pt idx="47">
                  <c:v>-9</c:v>
                </c:pt>
                <c:pt idx="48">
                  <c:v>-2</c:v>
                </c:pt>
                <c:pt idx="49">
                  <c:v>1</c:v>
                </c:pt>
                <c:pt idx="50">
                  <c:v>-1</c:v>
                </c:pt>
                <c:pt idx="51">
                  <c:v>-12</c:v>
                </c:pt>
                <c:pt idx="52">
                  <c:v>0</c:v>
                </c:pt>
                <c:pt idx="53">
                  <c:v>1</c:v>
                </c:pt>
                <c:pt idx="54">
                  <c:v>-9</c:v>
                </c:pt>
                <c:pt idx="55">
                  <c:v>4</c:v>
                </c:pt>
                <c:pt idx="56">
                  <c:v>-7</c:v>
                </c:pt>
                <c:pt idx="57">
                  <c:v>20</c:v>
                </c:pt>
                <c:pt idx="58">
                  <c:v>6</c:v>
                </c:pt>
                <c:pt idx="59">
                  <c:v>4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20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18</c:v>
                </c:pt>
                <c:pt idx="68">
                  <c:v>23</c:v>
                </c:pt>
                <c:pt idx="69">
                  <c:v>21</c:v>
                </c:pt>
                <c:pt idx="70">
                  <c:v>18</c:v>
                </c:pt>
                <c:pt idx="71">
                  <c:v>22</c:v>
                </c:pt>
                <c:pt idx="72">
                  <c:v>12</c:v>
                </c:pt>
                <c:pt idx="73">
                  <c:v>-6</c:v>
                </c:pt>
                <c:pt idx="74">
                  <c:v>-1</c:v>
                </c:pt>
                <c:pt idx="75">
                  <c:v>-4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6</c:v>
                </c:pt>
                <c:pt idx="80">
                  <c:v>15</c:v>
                </c:pt>
                <c:pt idx="81">
                  <c:v>14</c:v>
                </c:pt>
                <c:pt idx="82">
                  <c:v>15</c:v>
                </c:pt>
                <c:pt idx="83">
                  <c:v>14</c:v>
                </c:pt>
                <c:pt idx="84">
                  <c:v>9</c:v>
                </c:pt>
              </c:numCache>
            </c:numRef>
          </c:val>
        </c:ser>
        <c:marker val="1"/>
        <c:axId val="193610112"/>
        <c:axId val="193611648"/>
      </c:lineChart>
      <c:catAx>
        <c:axId val="1936101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11648"/>
        <c:crosses val="autoZero"/>
        <c:auto val="1"/>
        <c:lblAlgn val="ctr"/>
        <c:lblOffset val="100"/>
        <c:tickLblSkip val="3"/>
      </c:catAx>
      <c:valAx>
        <c:axId val="193611648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10112"/>
        <c:crosses val="autoZero"/>
        <c:crossBetween val="between"/>
      </c:valAx>
    </c:plotArea>
    <c:plotVisOnly val="1"/>
    <c:dispBlanksAs val="gap"/>
  </c:chart>
  <c:spPr>
    <a:solidFill>
      <a:srgbClr val="8064A2">
        <a:lumMod val="60000"/>
        <a:lumOff val="40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/>
      <c:txPr>
        <a:bodyPr/>
        <a:lstStyle/>
        <a:p>
          <a:pPr>
            <a:defRPr lang="en-ZA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9699056958075132E-2"/>
          <c:y val="2.1931786828533292E-2"/>
          <c:w val="0.93780421190305063"/>
          <c:h val="0.87580080791789394"/>
        </c:manualLayout>
      </c:layout>
      <c:lineChart>
        <c:grouping val="standard"/>
        <c:ser>
          <c:idx val="0"/>
          <c:order val="0"/>
          <c:tx>
            <c:strRef>
              <c:f>'Survey Results'!$O$4</c:f>
              <c:strCache>
                <c:ptCount val="1"/>
                <c:pt idx="0">
                  <c:v>Investec PMI Survey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numRef>
              <c:f>'Survey Results'!$N$5:$N$140</c:f>
              <c:numCache>
                <c:formatCode>mmm\-yy</c:formatCode>
                <c:ptCount val="136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  <c:pt idx="48">
                  <c:v>36892</c:v>
                </c:pt>
                <c:pt idx="49">
                  <c:v>36923</c:v>
                </c:pt>
                <c:pt idx="50">
                  <c:v>36951</c:v>
                </c:pt>
                <c:pt idx="51">
                  <c:v>36982</c:v>
                </c:pt>
                <c:pt idx="52">
                  <c:v>37012</c:v>
                </c:pt>
                <c:pt idx="53">
                  <c:v>37043</c:v>
                </c:pt>
                <c:pt idx="54">
                  <c:v>37073</c:v>
                </c:pt>
                <c:pt idx="55">
                  <c:v>37104</c:v>
                </c:pt>
                <c:pt idx="56">
                  <c:v>37135</c:v>
                </c:pt>
                <c:pt idx="57">
                  <c:v>37165</c:v>
                </c:pt>
                <c:pt idx="58">
                  <c:v>37196</c:v>
                </c:pt>
                <c:pt idx="59">
                  <c:v>38296</c:v>
                </c:pt>
                <c:pt idx="60">
                  <c:v>38330</c:v>
                </c:pt>
                <c:pt idx="61">
                  <c:v>38364</c:v>
                </c:pt>
                <c:pt idx="62">
                  <c:v>38398</c:v>
                </c:pt>
                <c:pt idx="63">
                  <c:v>38432</c:v>
                </c:pt>
                <c:pt idx="64">
                  <c:v>38466</c:v>
                </c:pt>
                <c:pt idx="65">
                  <c:v>38500</c:v>
                </c:pt>
                <c:pt idx="66">
                  <c:v>38504</c:v>
                </c:pt>
                <c:pt idx="67">
                  <c:v>38537</c:v>
                </c:pt>
                <c:pt idx="68">
                  <c:v>38570</c:v>
                </c:pt>
                <c:pt idx="69">
                  <c:v>38603</c:v>
                </c:pt>
                <c:pt idx="70">
                  <c:v>38636</c:v>
                </c:pt>
                <c:pt idx="71">
                  <c:v>38669</c:v>
                </c:pt>
                <c:pt idx="72">
                  <c:v>38702</c:v>
                </c:pt>
                <c:pt idx="73">
                  <c:v>38735</c:v>
                </c:pt>
                <c:pt idx="74">
                  <c:v>38768</c:v>
                </c:pt>
                <c:pt idx="75">
                  <c:v>38801</c:v>
                </c:pt>
                <c:pt idx="76">
                  <c:v>38832</c:v>
                </c:pt>
                <c:pt idx="77">
                  <c:v>38862</c:v>
                </c:pt>
                <c:pt idx="78">
                  <c:v>38893</c:v>
                </c:pt>
                <c:pt idx="79">
                  <c:v>38923</c:v>
                </c:pt>
                <c:pt idx="80">
                  <c:v>38930</c:v>
                </c:pt>
                <c:pt idx="81">
                  <c:v>38968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39148</c:v>
                </c:pt>
                <c:pt idx="88">
                  <c:v>39179</c:v>
                </c:pt>
                <c:pt idx="89">
                  <c:v>39209</c:v>
                </c:pt>
                <c:pt idx="90">
                  <c:v>39240</c:v>
                </c:pt>
                <c:pt idx="91">
                  <c:v>39270</c:v>
                </c:pt>
                <c:pt idx="92">
                  <c:v>39301</c:v>
                </c:pt>
                <c:pt idx="93">
                  <c:v>39332</c:v>
                </c:pt>
                <c:pt idx="94">
                  <c:v>39362</c:v>
                </c:pt>
                <c:pt idx="95">
                  <c:v>39393</c:v>
                </c:pt>
                <c:pt idx="96">
                  <c:v>39423</c:v>
                </c:pt>
                <c:pt idx="97">
                  <c:v>39454</c:v>
                </c:pt>
                <c:pt idx="98">
                  <c:v>39485</c:v>
                </c:pt>
                <c:pt idx="99">
                  <c:v>39514</c:v>
                </c:pt>
                <c:pt idx="100">
                  <c:v>39545</c:v>
                </c:pt>
                <c:pt idx="101">
                  <c:v>39575</c:v>
                </c:pt>
                <c:pt idx="102">
                  <c:v>39606</c:v>
                </c:pt>
                <c:pt idx="103">
                  <c:v>39636</c:v>
                </c:pt>
                <c:pt idx="104">
                  <c:v>39667</c:v>
                </c:pt>
                <c:pt idx="105">
                  <c:v>39698</c:v>
                </c:pt>
                <c:pt idx="106">
                  <c:v>39728</c:v>
                </c:pt>
                <c:pt idx="107">
                  <c:v>39759</c:v>
                </c:pt>
                <c:pt idx="108">
                  <c:v>39789</c:v>
                </c:pt>
                <c:pt idx="109">
                  <c:v>39820</c:v>
                </c:pt>
                <c:pt idx="110">
                  <c:v>39851</c:v>
                </c:pt>
                <c:pt idx="111">
                  <c:v>39879</c:v>
                </c:pt>
                <c:pt idx="112">
                  <c:v>39910</c:v>
                </c:pt>
                <c:pt idx="113">
                  <c:v>39940</c:v>
                </c:pt>
                <c:pt idx="114">
                  <c:v>39971</c:v>
                </c:pt>
                <c:pt idx="115">
                  <c:v>40001</c:v>
                </c:pt>
                <c:pt idx="116">
                  <c:v>40032</c:v>
                </c:pt>
                <c:pt idx="117">
                  <c:v>40063</c:v>
                </c:pt>
                <c:pt idx="118">
                  <c:v>40093</c:v>
                </c:pt>
                <c:pt idx="119">
                  <c:v>40124</c:v>
                </c:pt>
                <c:pt idx="120">
                  <c:v>40154</c:v>
                </c:pt>
                <c:pt idx="121">
                  <c:v>40185</c:v>
                </c:pt>
                <c:pt idx="122">
                  <c:v>40216</c:v>
                </c:pt>
                <c:pt idx="123">
                  <c:v>40244</c:v>
                </c:pt>
                <c:pt idx="124">
                  <c:v>40275</c:v>
                </c:pt>
                <c:pt idx="125">
                  <c:v>40305</c:v>
                </c:pt>
                <c:pt idx="126">
                  <c:v>40336</c:v>
                </c:pt>
                <c:pt idx="127">
                  <c:v>40366</c:v>
                </c:pt>
                <c:pt idx="128">
                  <c:v>40397</c:v>
                </c:pt>
                <c:pt idx="129">
                  <c:v>40428</c:v>
                </c:pt>
                <c:pt idx="130">
                  <c:v>40458</c:v>
                </c:pt>
                <c:pt idx="131">
                  <c:v>40489</c:v>
                </c:pt>
                <c:pt idx="132">
                  <c:v>40519</c:v>
                </c:pt>
                <c:pt idx="133">
                  <c:v>40550</c:v>
                </c:pt>
                <c:pt idx="134">
                  <c:v>40581</c:v>
                </c:pt>
                <c:pt idx="135">
                  <c:v>40609</c:v>
                </c:pt>
              </c:numCache>
            </c:numRef>
          </c:cat>
          <c:val>
            <c:numRef>
              <c:f>'Survey Results'!$O$5:$O$140</c:f>
              <c:numCache>
                <c:formatCode>0.00</c:formatCode>
                <c:ptCount val="136"/>
                <c:pt idx="0">
                  <c:v>50.62047901540064</c:v>
                </c:pt>
                <c:pt idx="1">
                  <c:v>51.91021081356763</c:v>
                </c:pt>
                <c:pt idx="2">
                  <c:v>56.934667160310354</c:v>
                </c:pt>
                <c:pt idx="3">
                  <c:v>54.293221239694375</c:v>
                </c:pt>
                <c:pt idx="4">
                  <c:v>59.025494773538689</c:v>
                </c:pt>
                <c:pt idx="5">
                  <c:v>60.394577631781146</c:v>
                </c:pt>
                <c:pt idx="6">
                  <c:v>50.176498868484103</c:v>
                </c:pt>
                <c:pt idx="7">
                  <c:v>54.136133193325591</c:v>
                </c:pt>
                <c:pt idx="8">
                  <c:v>50.744515727809755</c:v>
                </c:pt>
                <c:pt idx="9">
                  <c:v>50.023201565718722</c:v>
                </c:pt>
                <c:pt idx="10">
                  <c:v>46.437101312001545</c:v>
                </c:pt>
                <c:pt idx="11">
                  <c:v>49.586439778811837</c:v>
                </c:pt>
                <c:pt idx="12">
                  <c:v>52.334308596186069</c:v>
                </c:pt>
                <c:pt idx="13">
                  <c:v>53.184995016926237</c:v>
                </c:pt>
                <c:pt idx="14">
                  <c:v>53.71570064042762</c:v>
                </c:pt>
                <c:pt idx="15">
                  <c:v>50.848683203615082</c:v>
                </c:pt>
                <c:pt idx="16">
                  <c:v>51.253927232431977</c:v>
                </c:pt>
                <c:pt idx="17">
                  <c:v>56.036068316848393</c:v>
                </c:pt>
                <c:pt idx="18">
                  <c:v>54.096300028001764</c:v>
                </c:pt>
                <c:pt idx="19">
                  <c:v>53.663212663344012</c:v>
                </c:pt>
                <c:pt idx="20">
                  <c:v>55.717055693351384</c:v>
                </c:pt>
                <c:pt idx="21">
                  <c:v>56.652428528818177</c:v>
                </c:pt>
                <c:pt idx="22">
                  <c:v>48.80044116079744</c:v>
                </c:pt>
                <c:pt idx="23">
                  <c:v>49.766567112448911</c:v>
                </c:pt>
                <c:pt idx="24">
                  <c:v>47.536391860012614</c:v>
                </c:pt>
                <c:pt idx="25">
                  <c:v>51.329572235459402</c:v>
                </c:pt>
                <c:pt idx="26">
                  <c:v>51.222958957775802</c:v>
                </c:pt>
                <c:pt idx="27">
                  <c:v>51.116345680092302</c:v>
                </c:pt>
                <c:pt idx="28">
                  <c:v>51.009732402408702</c:v>
                </c:pt>
                <c:pt idx="29">
                  <c:v>50.903119124725102</c:v>
                </c:pt>
                <c:pt idx="30">
                  <c:v>50.796505847041502</c:v>
                </c:pt>
                <c:pt idx="31">
                  <c:v>50.689892569357902</c:v>
                </c:pt>
                <c:pt idx="32">
                  <c:v>51.329572235459402</c:v>
                </c:pt>
                <c:pt idx="33">
                  <c:v>51.222958957775802</c:v>
                </c:pt>
                <c:pt idx="34">
                  <c:v>51.116345680092302</c:v>
                </c:pt>
                <c:pt idx="35">
                  <c:v>51.009732402408702</c:v>
                </c:pt>
                <c:pt idx="36">
                  <c:v>50.903119124725102</c:v>
                </c:pt>
                <c:pt idx="37">
                  <c:v>50.796505847041502</c:v>
                </c:pt>
                <c:pt idx="38">
                  <c:v>50.689892569357902</c:v>
                </c:pt>
                <c:pt idx="39">
                  <c:v>50.583279291674302</c:v>
                </c:pt>
                <c:pt idx="40">
                  <c:v>50.476666013990702</c:v>
                </c:pt>
                <c:pt idx="41">
                  <c:v>50.370052736307102</c:v>
                </c:pt>
                <c:pt idx="42">
                  <c:v>50.263439458623502</c:v>
                </c:pt>
                <c:pt idx="43">
                  <c:v>50.156826180939902</c:v>
                </c:pt>
                <c:pt idx="44">
                  <c:v>50.050212903256302</c:v>
                </c:pt>
                <c:pt idx="45">
                  <c:v>49.943599625572702</c:v>
                </c:pt>
                <c:pt idx="46">
                  <c:v>49.836986347889102</c:v>
                </c:pt>
                <c:pt idx="47">
                  <c:v>49.730373070205502</c:v>
                </c:pt>
                <c:pt idx="48">
                  <c:v>49.623759792521902</c:v>
                </c:pt>
                <c:pt idx="49">
                  <c:v>49.517146514838402</c:v>
                </c:pt>
                <c:pt idx="50">
                  <c:v>49.410533237154802</c:v>
                </c:pt>
                <c:pt idx="51">
                  <c:v>49.303919959471202</c:v>
                </c:pt>
                <c:pt idx="52">
                  <c:v>49.197306681787602</c:v>
                </c:pt>
                <c:pt idx="53">
                  <c:v>49.090693404104002</c:v>
                </c:pt>
                <c:pt idx="54">
                  <c:v>48.984080126420402</c:v>
                </c:pt>
                <c:pt idx="55">
                  <c:v>48.877466848736802</c:v>
                </c:pt>
                <c:pt idx="56">
                  <c:v>48.770853571053202</c:v>
                </c:pt>
                <c:pt idx="57">
                  <c:v>50.583279291674202</c:v>
                </c:pt>
                <c:pt idx="58">
                  <c:v>50.476666013990602</c:v>
                </c:pt>
                <c:pt idx="59">
                  <c:v>54.880539004081939</c:v>
                </c:pt>
                <c:pt idx="60">
                  <c:v>54.229501139878174</c:v>
                </c:pt>
                <c:pt idx="61">
                  <c:v>52.287693473072693</c:v>
                </c:pt>
                <c:pt idx="62">
                  <c:v>56.308005783484305</c:v>
                </c:pt>
                <c:pt idx="63">
                  <c:v>58.779161465002858</c:v>
                </c:pt>
                <c:pt idx="64">
                  <c:v>55.528549203656794</c:v>
                </c:pt>
                <c:pt idx="65">
                  <c:v>54.149097313925864</c:v>
                </c:pt>
                <c:pt idx="66">
                  <c:v>59.407563803945663</c:v>
                </c:pt>
                <c:pt idx="67">
                  <c:v>57.230402145371038</c:v>
                </c:pt>
                <c:pt idx="68">
                  <c:v>54.998743953793856</c:v>
                </c:pt>
                <c:pt idx="69">
                  <c:v>53.422315258682353</c:v>
                </c:pt>
                <c:pt idx="70">
                  <c:v>50.48700278119702</c:v>
                </c:pt>
                <c:pt idx="71">
                  <c:v>52.185485699980688</c:v>
                </c:pt>
                <c:pt idx="72">
                  <c:v>53.074137914812852</c:v>
                </c:pt>
                <c:pt idx="73">
                  <c:v>50.193521017242674</c:v>
                </c:pt>
                <c:pt idx="74">
                  <c:v>50.665120522393558</c:v>
                </c:pt>
                <c:pt idx="75">
                  <c:v>53.280273616446685</c:v>
                </c:pt>
                <c:pt idx="76">
                  <c:v>55.467903878889999</c:v>
                </c:pt>
                <c:pt idx="77">
                  <c:v>57.421196181972633</c:v>
                </c:pt>
                <c:pt idx="78">
                  <c:v>60.621845549466045</c:v>
                </c:pt>
                <c:pt idx="79">
                  <c:v>60.305836436156369</c:v>
                </c:pt>
                <c:pt idx="80">
                  <c:v>58.384757867209061</c:v>
                </c:pt>
                <c:pt idx="81">
                  <c:v>55.189071236929948</c:v>
                </c:pt>
                <c:pt idx="82">
                  <c:v>54.795139132370139</c:v>
                </c:pt>
                <c:pt idx="83">
                  <c:v>56.270085648670779</c:v>
                </c:pt>
                <c:pt idx="84">
                  <c:v>55.101415710572766</c:v>
                </c:pt>
                <c:pt idx="85">
                  <c:v>58.009555336877483</c:v>
                </c:pt>
                <c:pt idx="86">
                  <c:v>61.002767489847862</c:v>
                </c:pt>
                <c:pt idx="87">
                  <c:v>61.507862549949792</c:v>
                </c:pt>
                <c:pt idx="88">
                  <c:v>58.871957534584659</c:v>
                </c:pt>
                <c:pt idx="89">
                  <c:v>57.517063554253191</c:v>
                </c:pt>
                <c:pt idx="90">
                  <c:v>57.744909159413488</c:v>
                </c:pt>
                <c:pt idx="91">
                  <c:v>57.336560372762278</c:v>
                </c:pt>
                <c:pt idx="92">
                  <c:v>53.927284158984811</c:v>
                </c:pt>
                <c:pt idx="93">
                  <c:v>50.380369869103234</c:v>
                </c:pt>
                <c:pt idx="94">
                  <c:v>52.688313173300386</c:v>
                </c:pt>
                <c:pt idx="95">
                  <c:v>53.681172855427178</c:v>
                </c:pt>
                <c:pt idx="96">
                  <c:v>52.782001586399112</c:v>
                </c:pt>
                <c:pt idx="97">
                  <c:v>51.451537385917305</c:v>
                </c:pt>
                <c:pt idx="98">
                  <c:v>46.768198659437019</c:v>
                </c:pt>
                <c:pt idx="99">
                  <c:v>45.242460121487184</c:v>
                </c:pt>
                <c:pt idx="100">
                  <c:v>54.720167664630331</c:v>
                </c:pt>
                <c:pt idx="101">
                  <c:v>49.391808829983219</c:v>
                </c:pt>
                <c:pt idx="102">
                  <c:v>46.148915618594735</c:v>
                </c:pt>
                <c:pt idx="103">
                  <c:v>44.315764277146862</c:v>
                </c:pt>
                <c:pt idx="104">
                  <c:v>47.505681980077618</c:v>
                </c:pt>
                <c:pt idx="105">
                  <c:v>45.935920136619586</c:v>
                </c:pt>
                <c:pt idx="106">
                  <c:v>44.224579298011989</c:v>
                </c:pt>
                <c:pt idx="107">
                  <c:v>38.85905098067694</c:v>
                </c:pt>
                <c:pt idx="108">
                  <c:v>39.83429279492492</c:v>
                </c:pt>
                <c:pt idx="109">
                  <c:v>40.134096693976417</c:v>
                </c:pt>
                <c:pt idx="110">
                  <c:v>38.651452147577928</c:v>
                </c:pt>
                <c:pt idx="111">
                  <c:v>36.784219918097136</c:v>
                </c:pt>
                <c:pt idx="112">
                  <c:v>35.837235709032811</c:v>
                </c:pt>
                <c:pt idx="113">
                  <c:v>38.095503833626921</c:v>
                </c:pt>
                <c:pt idx="114">
                  <c:v>39.674652537325187</c:v>
                </c:pt>
                <c:pt idx="115">
                  <c:v>38.486106819085464</c:v>
                </c:pt>
                <c:pt idx="116">
                  <c:v>39.787626865521588</c:v>
                </c:pt>
                <c:pt idx="117">
                  <c:v>46.108971142142472</c:v>
                </c:pt>
                <c:pt idx="118">
                  <c:v>46.616838998062086</c:v>
                </c:pt>
                <c:pt idx="119">
                  <c:v>49.533704341073175</c:v>
                </c:pt>
                <c:pt idx="120">
                  <c:v>51.774628421619546</c:v>
                </c:pt>
                <c:pt idx="121">
                  <c:v>52.773556651814545</c:v>
                </c:pt>
                <c:pt idx="122">
                  <c:v>58.657150818045281</c:v>
                </c:pt>
                <c:pt idx="123">
                  <c:v>55.606358532033951</c:v>
                </c:pt>
                <c:pt idx="124">
                  <c:v>54.984216240614053</c:v>
                </c:pt>
                <c:pt idx="125">
                  <c:v>52.092748201406295</c:v>
                </c:pt>
                <c:pt idx="126">
                  <c:v>50.4449724105908</c:v>
                </c:pt>
                <c:pt idx="127">
                  <c:v>50.734269517511422</c:v>
                </c:pt>
                <c:pt idx="128">
                  <c:v>50.71872664703524</c:v>
                </c:pt>
                <c:pt idx="129">
                  <c:v>48.561845399315935</c:v>
                </c:pt>
                <c:pt idx="130">
                  <c:v>49.8</c:v>
                </c:pt>
                <c:pt idx="131">
                  <c:v>52.9</c:v>
                </c:pt>
                <c:pt idx="132">
                  <c:v>51.7</c:v>
                </c:pt>
                <c:pt idx="133">
                  <c:v>54.6</c:v>
                </c:pt>
                <c:pt idx="134">
                  <c:v>54.8</c:v>
                </c:pt>
                <c:pt idx="135">
                  <c:v>57.2</c:v>
                </c:pt>
              </c:numCache>
            </c:numRef>
          </c:val>
        </c:ser>
        <c:marker val="1"/>
        <c:axId val="193636224"/>
        <c:axId val="193637760"/>
      </c:lineChart>
      <c:dateAx>
        <c:axId val="193636224"/>
        <c:scaling>
          <c:orientation val="minMax"/>
        </c:scaling>
        <c:axPos val="b"/>
        <c:numFmt formatCode="mmm\-yy" sourceLinked="0"/>
        <c:minorTickMark val="out"/>
        <c:tickLblPos val="nextTo"/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37760"/>
        <c:crosses val="autoZero"/>
        <c:auto val="1"/>
        <c:lblOffset val="100"/>
        <c:baseTimeUnit val="days"/>
        <c:majorUnit val="9"/>
        <c:majorTimeUnit val="months"/>
        <c:minorUnit val="1"/>
        <c:minorTimeUnit val="months"/>
      </c:dateAx>
      <c:valAx>
        <c:axId val="193637760"/>
        <c:scaling>
          <c:orientation val="minMax"/>
          <c:min val="30"/>
        </c:scaling>
        <c:axPos val="l"/>
        <c:numFmt formatCode="0.00" sourceLinked="1"/>
        <c:tickLblPos val="nextTo"/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636224"/>
        <c:crosses val="autoZero"/>
        <c:crossBetween val="between"/>
      </c:valAx>
    </c:plotArea>
    <c:plotVisOnly val="1"/>
    <c:dispBlanksAs val="gap"/>
  </c:chart>
  <c:spPr>
    <a:solidFill>
      <a:srgbClr val="8064A2">
        <a:lumMod val="60000"/>
        <a:lumOff val="40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2063352954275026E-2"/>
          <c:y val="3.7694054113746919E-2"/>
          <c:w val="0.91324788501971732"/>
          <c:h val="0.92683027173801269"/>
        </c:manualLayout>
      </c:layout>
      <c:lineChart>
        <c:grouping val="standard"/>
        <c:ser>
          <c:idx val="0"/>
          <c:order val="0"/>
          <c:tx>
            <c:strRef>
              <c:f>'Civil Cases for Debt'!$C$2</c:f>
              <c:strCache>
                <c:ptCount val="1"/>
                <c:pt idx="0">
                  <c:v>Business enterprises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Debt'!$A$285:$A$305</c:f>
              <c:strCache>
                <c:ptCount val="21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  <c:pt idx="20">
                  <c:v>Year-on-Year2011</c:v>
                </c:pt>
              </c:strCache>
            </c:strRef>
          </c:cat>
          <c:val>
            <c:numRef>
              <c:f>'Civil Cases for Debt'!$C$285:$C$305</c:f>
              <c:numCache>
                <c:formatCode>0.00</c:formatCode>
                <c:ptCount val="21"/>
                <c:pt idx="0">
                  <c:v>36.68673248254273</c:v>
                </c:pt>
                <c:pt idx="1">
                  <c:v>1.374061938484304</c:v>
                </c:pt>
                <c:pt idx="2">
                  <c:v>4.088902790810824</c:v>
                </c:pt>
                <c:pt idx="3">
                  <c:v>-5.6954206247182642</c:v>
                </c:pt>
                <c:pt idx="4">
                  <c:v>7.3352511617614384</c:v>
                </c:pt>
                <c:pt idx="5">
                  <c:v>1.6946776401510779</c:v>
                </c:pt>
                <c:pt idx="6">
                  <c:v>29.385242910547614</c:v>
                </c:pt>
                <c:pt idx="7">
                  <c:v>-16.196397457913935</c:v>
                </c:pt>
                <c:pt idx="8">
                  <c:v>1.7579166077431017</c:v>
                </c:pt>
                <c:pt idx="9">
                  <c:v>27.645708390793537</c:v>
                </c:pt>
                <c:pt idx="10">
                  <c:v>-6.2541024194198425</c:v>
                </c:pt>
                <c:pt idx="11">
                  <c:v>-9.9640084512578575</c:v>
                </c:pt>
                <c:pt idx="12">
                  <c:v>-11.671771503414218</c:v>
                </c:pt>
                <c:pt idx="13">
                  <c:v>-2.6389564653274951</c:v>
                </c:pt>
                <c:pt idx="14">
                  <c:v>11.914394047562382</c:v>
                </c:pt>
                <c:pt idx="15">
                  <c:v>14.341607246643903</c:v>
                </c:pt>
                <c:pt idx="16">
                  <c:v>-12.273741631539796</c:v>
                </c:pt>
                <c:pt idx="17">
                  <c:v>25.434567552289415</c:v>
                </c:pt>
                <c:pt idx="18">
                  <c:v>-1.4359349914091726</c:v>
                </c:pt>
                <c:pt idx="19">
                  <c:v>-2.6679469154007065</c:v>
                </c:pt>
                <c:pt idx="20">
                  <c:v>-19.691364549201985</c:v>
                </c:pt>
              </c:numCache>
            </c:numRef>
          </c:val>
        </c:ser>
        <c:ser>
          <c:idx val="1"/>
          <c:order val="1"/>
          <c:tx>
            <c:strRef>
              <c:f>'Civil Cases for Debt'!$D$2</c:f>
              <c:strCache>
                <c:ptCount val="1"/>
                <c:pt idx="0">
                  <c:v>Private persons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Debt'!$A$285:$A$305</c:f>
              <c:strCache>
                <c:ptCount val="21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  <c:pt idx="20">
                  <c:v>Year-on-Year2011</c:v>
                </c:pt>
              </c:strCache>
            </c:strRef>
          </c:cat>
          <c:val>
            <c:numRef>
              <c:f>'Civil Cases for Debt'!$D$285:$D$305</c:f>
              <c:numCache>
                <c:formatCode>0.00</c:formatCode>
                <c:ptCount val="21"/>
                <c:pt idx="0">
                  <c:v>6.4394741688921631</c:v>
                </c:pt>
                <c:pt idx="1">
                  <c:v>7.2669875770687984</c:v>
                </c:pt>
                <c:pt idx="2">
                  <c:v>0.66330193092545686</c:v>
                </c:pt>
                <c:pt idx="3">
                  <c:v>-2.5862474773019892</c:v>
                </c:pt>
                <c:pt idx="4">
                  <c:v>7.3514337151570119</c:v>
                </c:pt>
                <c:pt idx="5">
                  <c:v>13.61364755189568</c:v>
                </c:pt>
                <c:pt idx="6">
                  <c:v>10.988774766998006</c:v>
                </c:pt>
                <c:pt idx="7">
                  <c:v>4.456593481294024</c:v>
                </c:pt>
                <c:pt idx="8">
                  <c:v>6.3251789362048489</c:v>
                </c:pt>
                <c:pt idx="9">
                  <c:v>8.4330595385526053</c:v>
                </c:pt>
                <c:pt idx="10">
                  <c:v>6.5486278961885249</c:v>
                </c:pt>
                <c:pt idx="11">
                  <c:v>-4.022755449943185</c:v>
                </c:pt>
                <c:pt idx="12">
                  <c:v>3.103738350034297</c:v>
                </c:pt>
                <c:pt idx="13">
                  <c:v>-12.177665855161237</c:v>
                </c:pt>
                <c:pt idx="14">
                  <c:v>-6.4824734965485149</c:v>
                </c:pt>
                <c:pt idx="15">
                  <c:v>5.0516048823440736</c:v>
                </c:pt>
                <c:pt idx="16">
                  <c:v>-8.59421418216583</c:v>
                </c:pt>
                <c:pt idx="17">
                  <c:v>-4.0401175036615689</c:v>
                </c:pt>
                <c:pt idx="18">
                  <c:v>12.263577520963736</c:v>
                </c:pt>
                <c:pt idx="19">
                  <c:v>-8.539725342617654</c:v>
                </c:pt>
                <c:pt idx="20">
                  <c:v>-9.8344603332963825</c:v>
                </c:pt>
              </c:numCache>
            </c:numRef>
          </c:val>
        </c:ser>
        <c:marker val="1"/>
        <c:axId val="193861888"/>
        <c:axId val="193867776"/>
      </c:lineChart>
      <c:catAx>
        <c:axId val="193861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67776"/>
        <c:crosses val="autoZero"/>
        <c:auto val="1"/>
        <c:lblAlgn val="ctr"/>
        <c:lblOffset val="100"/>
        <c:tickLblSkip val="1"/>
        <c:tickMarkSkip val="1"/>
      </c:catAx>
      <c:valAx>
        <c:axId val="1938677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6188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2098510343261679"/>
          <c:y val="5.7649667405764875E-2"/>
          <c:w val="0.27432605939706628"/>
          <c:h val="0.108647682897731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4084507042253521E-2"/>
          <c:y val="1.243781094527363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7605653982419694"/>
          <c:y val="1.9900545856037424E-2"/>
          <c:w val="0.66432001026998322"/>
          <c:h val="0.77860885661746637"/>
        </c:manualLayout>
      </c:layout>
      <c:pie3DChart>
        <c:varyColors val="1"/>
        <c:ser>
          <c:idx val="0"/>
          <c:order val="0"/>
          <c:tx>
            <c:strRef>
              <c:f>'Civil Cases for Debt'!$A$261</c:f>
              <c:strCache>
                <c:ptCount val="1"/>
                <c:pt idx="0">
                  <c:v>Average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6"/>
              <c:layout>
                <c:manualLayout>
                  <c:x val="-1.8486994489179443E-2"/>
                  <c:y val="3.426587067175312E-4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Debt'!$E$261:$P$261</c:f>
              <c:numCache>
                <c:formatCode>#,##0</c:formatCode>
                <c:ptCount val="12"/>
                <c:pt idx="0">
                  <c:v>11429.333333333334</c:v>
                </c:pt>
                <c:pt idx="1">
                  <c:v>2548.0833333333335</c:v>
                </c:pt>
                <c:pt idx="2">
                  <c:v>1138.75</c:v>
                </c:pt>
                <c:pt idx="3">
                  <c:v>566.25</c:v>
                </c:pt>
                <c:pt idx="4">
                  <c:v>2277.6666666666665</c:v>
                </c:pt>
                <c:pt idx="5">
                  <c:v>5568.25</c:v>
                </c:pt>
                <c:pt idx="6">
                  <c:v>7985.916666666667</c:v>
                </c:pt>
                <c:pt idx="7">
                  <c:v>5664.5</c:v>
                </c:pt>
                <c:pt idx="8">
                  <c:v>2343.6666666666665</c:v>
                </c:pt>
                <c:pt idx="9">
                  <c:v>5816.333333333333</c:v>
                </c:pt>
                <c:pt idx="10">
                  <c:v>1587.75</c:v>
                </c:pt>
                <c:pt idx="11">
                  <c:v>1859.5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63380281690141E-2"/>
          <c:y val="0.81094736292291758"/>
          <c:w val="0.98122176629329783"/>
          <c:h val="0.1815925621237637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40328253224003E-2"/>
          <c:y val="1.2406947890818859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7233304120397747"/>
          <c:y val="1.7369748092611197E-2"/>
          <c:w val="0.67057482699780324"/>
          <c:h val="0.78412005675216245"/>
        </c:manualLayout>
      </c:layout>
      <c:pie3DChart>
        <c:varyColors val="1"/>
        <c:ser>
          <c:idx val="0"/>
          <c:order val="0"/>
          <c:tx>
            <c:strRef>
              <c:f>'Civil Cases for Debt'!$A$271</c:f>
              <c:strCache>
                <c:ptCount val="1"/>
                <c:pt idx="0">
                  <c:v>Average 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1.4606084969203141E-2"/>
                  <c:y val="-5.0494036776038524E-3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6.2121346848090453E-2"/>
                  <c:y val="3.3283394969735292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Debt'!$E$271:$P$271</c:f>
              <c:numCache>
                <c:formatCode>#,##0</c:formatCode>
                <c:ptCount val="12"/>
                <c:pt idx="0">
                  <c:v>18040.083333333332</c:v>
                </c:pt>
                <c:pt idx="1">
                  <c:v>9746.9166666666661</c:v>
                </c:pt>
                <c:pt idx="2">
                  <c:v>3081.5833333333335</c:v>
                </c:pt>
                <c:pt idx="3">
                  <c:v>1456.1666666666667</c:v>
                </c:pt>
                <c:pt idx="4">
                  <c:v>2991.4166666666665</c:v>
                </c:pt>
                <c:pt idx="5">
                  <c:v>9630.1666666666661</c:v>
                </c:pt>
                <c:pt idx="6">
                  <c:v>9499.0833333333339</c:v>
                </c:pt>
                <c:pt idx="7">
                  <c:v>7862.25</c:v>
                </c:pt>
                <c:pt idx="8">
                  <c:v>3690</c:v>
                </c:pt>
                <c:pt idx="9">
                  <c:v>11169.25</c:v>
                </c:pt>
                <c:pt idx="10">
                  <c:v>3712.0833333333335</c:v>
                </c:pt>
                <c:pt idx="11">
                  <c:v>2798.4166666666665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3786635404455067E-3"/>
          <c:y val="0.8138968236910985"/>
          <c:w val="0.98007095537442368"/>
          <c:h val="0.1786603101411319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4941451990632332E-2"/>
          <c:y val="3.5398230088495596E-2"/>
          <c:w val="0.92037470725995318"/>
          <c:h val="0.93141592920353977"/>
        </c:manualLayout>
      </c:layout>
      <c:lineChart>
        <c:grouping val="standard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Debt'!$I$285:$I$304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5.6341937274493477</c:v>
                </c:pt>
              </c:numCache>
            </c:numRef>
          </c:val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Debt'!$J$285:$J$304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0.29066260104639335</c:v>
                </c:pt>
              </c:numCache>
            </c:numRef>
          </c:val>
        </c:ser>
        <c:ser>
          <c:idx val="2"/>
          <c:order val="2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Debt'!$I$285:$I$304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5.6341937274493477</c:v>
                </c:pt>
              </c:numCache>
            </c:numRef>
          </c:val>
        </c:ser>
        <c:ser>
          <c:idx val="3"/>
          <c:order val="3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Debt'!$J$285:$J$304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0.29066260104639335</c:v>
                </c:pt>
              </c:numCache>
            </c:numRef>
          </c:val>
        </c:ser>
        <c:marker val="1"/>
        <c:axId val="53455488"/>
        <c:axId val="53465472"/>
      </c:lineChart>
      <c:catAx>
        <c:axId val="53455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5472"/>
        <c:crosses val="autoZero"/>
        <c:auto val="1"/>
        <c:lblAlgn val="ctr"/>
        <c:lblOffset val="100"/>
        <c:tickLblSkip val="1"/>
        <c:tickMarkSkip val="1"/>
      </c:catAx>
      <c:valAx>
        <c:axId val="5346547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548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761119064662363"/>
          <c:y val="5.530978562320233E-2"/>
          <c:w val="0.23770496301598176"/>
          <c:h val="0.140855562989267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22482435597201E-2"/>
          <c:y val="1.2195121951219513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6744730679157374"/>
          <c:y val="1.7073170731707481E-2"/>
          <c:w val="0.67564402810306856"/>
          <c:h val="0.77560975609758864"/>
        </c:manualLayout>
      </c:layout>
      <c:pie3DChart>
        <c:varyColors val="1"/>
        <c:ser>
          <c:idx val="0"/>
          <c:order val="0"/>
          <c:tx>
            <c:strRef>
              <c:f>'Civil Cases for Debt'!$A$279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31257568215053E-2"/>
                  <c:y val="1.3791690672812441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1592641083799"/>
                  <c:y val="-6.8446322258499032E-4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1.4688327893439845E-3"/>
                  <c:y val="-1.8943217463670697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2023824890741141E-2"/>
                  <c:y val="6.2572178477690327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Debt'!$E$279:$P$279</c:f>
              <c:numCache>
                <c:formatCode>#,##0</c:formatCode>
                <c:ptCount val="12"/>
                <c:pt idx="0">
                  <c:v>9764.25</c:v>
                </c:pt>
                <c:pt idx="1">
                  <c:v>4539.5</c:v>
                </c:pt>
                <c:pt idx="2">
                  <c:v>1462.75</c:v>
                </c:pt>
                <c:pt idx="3">
                  <c:v>603</c:v>
                </c:pt>
                <c:pt idx="4">
                  <c:v>1607</c:v>
                </c:pt>
                <c:pt idx="5">
                  <c:v>6507.666666666667</c:v>
                </c:pt>
                <c:pt idx="6">
                  <c:v>17155.75</c:v>
                </c:pt>
                <c:pt idx="7">
                  <c:v>4921.666666666667</c:v>
                </c:pt>
                <c:pt idx="8">
                  <c:v>2784.1666666666665</c:v>
                </c:pt>
                <c:pt idx="9">
                  <c:v>11532</c:v>
                </c:pt>
                <c:pt idx="10">
                  <c:v>2238.25</c:v>
                </c:pt>
                <c:pt idx="11">
                  <c:v>2781.1666666666665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8641686182669E-2"/>
          <c:y val="0.81707317073170727"/>
          <c:w val="0.97892271662763464"/>
          <c:h val="0.1756097560975594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4941451990632332E-2"/>
          <c:y val="3.5398230088495596E-2"/>
          <c:w val="0.92037470725995318"/>
          <c:h val="0.93141592920353977"/>
        </c:manualLayout>
      </c:layout>
      <c:lineChart>
        <c:grouping val="standard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Debt'!$I$285:$I$304</c:f>
              <c:numCache>
                <c:formatCode>0.00</c:formatCode>
                <c:ptCount val="20"/>
                <c:pt idx="0">
                  <c:v>2.2391336162739646</c:v>
                </c:pt>
                <c:pt idx="1">
                  <c:v>5.86888061837963</c:v>
                </c:pt>
                <c:pt idx="2">
                  <c:v>5.0094645754461871</c:v>
                </c:pt>
                <c:pt idx="3">
                  <c:v>0.52147041782012482</c:v>
                </c:pt>
                <c:pt idx="4">
                  <c:v>-3.0037146150890344</c:v>
                </c:pt>
                <c:pt idx="5">
                  <c:v>3.4896005282271436</c:v>
                </c:pt>
                <c:pt idx="6">
                  <c:v>2.4818961942131681</c:v>
                </c:pt>
                <c:pt idx="7">
                  <c:v>-8.6007782101167312</c:v>
                </c:pt>
                <c:pt idx="8">
                  <c:v>15.90491110959743</c:v>
                </c:pt>
                <c:pt idx="9">
                  <c:v>5.4801363422660971</c:v>
                </c:pt>
                <c:pt idx="10">
                  <c:v>22.620527924592334</c:v>
                </c:pt>
                <c:pt idx="11">
                  <c:v>-9.9395276215023891</c:v>
                </c:pt>
                <c:pt idx="12">
                  <c:v>-23.936733767216587</c:v>
                </c:pt>
                <c:pt idx="13">
                  <c:v>-35.923457035784175</c:v>
                </c:pt>
                <c:pt idx="14">
                  <c:v>3.9853009678588109</c:v>
                </c:pt>
                <c:pt idx="15">
                  <c:v>-9.9347966751281636</c:v>
                </c:pt>
                <c:pt idx="16">
                  <c:v>-3.7303122409505387</c:v>
                </c:pt>
                <c:pt idx="17">
                  <c:v>10.700344431687709</c:v>
                </c:pt>
                <c:pt idx="18">
                  <c:v>12.103298070939639</c:v>
                </c:pt>
                <c:pt idx="19">
                  <c:v>5.6341937274493477</c:v>
                </c:pt>
              </c:numCache>
            </c:numRef>
          </c:val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'Civil Cases for Debt'!$A$285:$A$304</c:f>
              <c:strCache>
                <c:ptCount val="20"/>
                <c:pt idx="0">
                  <c:v>Year-on-Year1991</c:v>
                </c:pt>
                <c:pt idx="1">
                  <c:v>Year-on-Year1992</c:v>
                </c:pt>
                <c:pt idx="2">
                  <c:v>Year-on-Year1993</c:v>
                </c:pt>
                <c:pt idx="3">
                  <c:v>Year-on-Year1994</c:v>
                </c:pt>
                <c:pt idx="4">
                  <c:v>Year-on-Year1995</c:v>
                </c:pt>
                <c:pt idx="5">
                  <c:v>Year-on-Year1996</c:v>
                </c:pt>
                <c:pt idx="6">
                  <c:v>Year-on-Year1997</c:v>
                </c:pt>
                <c:pt idx="7">
                  <c:v>Year-on-Year1998</c:v>
                </c:pt>
                <c:pt idx="8">
                  <c:v>Year-on-Year1999</c:v>
                </c:pt>
                <c:pt idx="9">
                  <c:v>Year-on-Year2000</c:v>
                </c:pt>
                <c:pt idx="10">
                  <c:v>Year-on-Year2001</c:v>
                </c:pt>
                <c:pt idx="11">
                  <c:v>Year-on-Year2002</c:v>
                </c:pt>
                <c:pt idx="12">
                  <c:v>Year-on-Year2003</c:v>
                </c:pt>
                <c:pt idx="13">
                  <c:v>Year-on-Year2004</c:v>
                </c:pt>
                <c:pt idx="14">
                  <c:v>Year-on-Year2005</c:v>
                </c:pt>
                <c:pt idx="15">
                  <c:v>Year-on-Year2006</c:v>
                </c:pt>
                <c:pt idx="16">
                  <c:v>Year-on-Year2007</c:v>
                </c:pt>
                <c:pt idx="17">
                  <c:v>Year-on-Year2008</c:v>
                </c:pt>
                <c:pt idx="18">
                  <c:v>Year-on-Year2009</c:v>
                </c:pt>
                <c:pt idx="19">
                  <c:v>Year-on-Year2010</c:v>
                </c:pt>
              </c:strCache>
            </c:strRef>
          </c:cat>
          <c:val>
            <c:numRef>
              <c:f>'Civil Cases for Debt'!$J$285:$J$304</c:f>
              <c:numCache>
                <c:formatCode>0.00</c:formatCode>
                <c:ptCount val="20"/>
                <c:pt idx="0">
                  <c:v>-6.6283542106287081</c:v>
                </c:pt>
                <c:pt idx="1">
                  <c:v>8.5959288347491469</c:v>
                </c:pt>
                <c:pt idx="2">
                  <c:v>33.306274260918336</c:v>
                </c:pt>
                <c:pt idx="3">
                  <c:v>0.36205006698479836</c:v>
                </c:pt>
                <c:pt idx="4">
                  <c:v>-0.95977759636387705</c:v>
                </c:pt>
                <c:pt idx="5">
                  <c:v>-10.366913206202099</c:v>
                </c:pt>
                <c:pt idx="6">
                  <c:v>29.410083386148695</c:v>
                </c:pt>
                <c:pt idx="7">
                  <c:v>6.444519133816681</c:v>
                </c:pt>
                <c:pt idx="8">
                  <c:v>8.901949141560868</c:v>
                </c:pt>
                <c:pt idx="9">
                  <c:v>-4.2675065218308221</c:v>
                </c:pt>
                <c:pt idx="10">
                  <c:v>-3.2566540432447901</c:v>
                </c:pt>
                <c:pt idx="11">
                  <c:v>21.642906396570456</c:v>
                </c:pt>
                <c:pt idx="12">
                  <c:v>-3.0015809404757476</c:v>
                </c:pt>
                <c:pt idx="13">
                  <c:v>-7.9059683276098696</c:v>
                </c:pt>
                <c:pt idx="14">
                  <c:v>-36.23193177702413</c:v>
                </c:pt>
                <c:pt idx="15">
                  <c:v>-10.28424639851294</c:v>
                </c:pt>
                <c:pt idx="16">
                  <c:v>10.819988201608616</c:v>
                </c:pt>
                <c:pt idx="17">
                  <c:v>1.390529855493956</c:v>
                </c:pt>
                <c:pt idx="18">
                  <c:v>16.748194437330319</c:v>
                </c:pt>
                <c:pt idx="19">
                  <c:v>0.29066260104639335</c:v>
                </c:pt>
              </c:numCache>
            </c:numRef>
          </c:val>
        </c:ser>
        <c:marker val="1"/>
        <c:axId val="194075648"/>
        <c:axId val="194077440"/>
      </c:lineChart>
      <c:catAx>
        <c:axId val="194075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77440"/>
        <c:crosses val="autoZero"/>
        <c:auto val="1"/>
        <c:lblAlgn val="ctr"/>
        <c:lblOffset val="100"/>
        <c:tickLblSkip val="1"/>
        <c:tickMarkSkip val="1"/>
      </c:catAx>
      <c:valAx>
        <c:axId val="1940774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756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76111964332799"/>
          <c:y val="5.5309734513274339E-2"/>
          <c:w val="0.23770491536855032"/>
          <c:h val="0.108407079646017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22482435597201E-2"/>
          <c:y val="1.2195041153836354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6744730679157382"/>
          <c:y val="1.7073170731707481E-2"/>
          <c:w val="0.67564402810306912"/>
          <c:h val="0.7756097560975892"/>
        </c:manualLayout>
      </c:layout>
      <c:pie3DChart>
        <c:varyColors val="1"/>
        <c:ser>
          <c:idx val="0"/>
          <c:order val="0"/>
          <c:tx>
            <c:strRef>
              <c:f>'Civil Cases for Debt'!$A$280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31257568215077E-2"/>
                  <c:y val="1.3791690672812441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1592641083799"/>
                  <c:y val="-6.8446322258499032E-4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1.4688327893439845E-3"/>
                  <c:y val="-1.8943217463670697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2023824890741141E-2"/>
                  <c:y val="6.2572178477690327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Debt'!$E$280:$P$280</c:f>
              <c:numCache>
                <c:formatCode>#,##0</c:formatCode>
                <c:ptCount val="12"/>
                <c:pt idx="0">
                  <c:v>11219.333333333334</c:v>
                </c:pt>
                <c:pt idx="1">
                  <c:v>3618</c:v>
                </c:pt>
                <c:pt idx="2">
                  <c:v>1506.6666666666667</c:v>
                </c:pt>
                <c:pt idx="3">
                  <c:v>668.83333333333337</c:v>
                </c:pt>
                <c:pt idx="4">
                  <c:v>1801.5</c:v>
                </c:pt>
                <c:pt idx="5">
                  <c:v>7597.583333333333</c:v>
                </c:pt>
                <c:pt idx="6">
                  <c:v>21678.083333333332</c:v>
                </c:pt>
                <c:pt idx="7">
                  <c:v>4541.75</c:v>
                </c:pt>
                <c:pt idx="8">
                  <c:v>3175.8333333333335</c:v>
                </c:pt>
                <c:pt idx="9">
                  <c:v>12696.75</c:v>
                </c:pt>
                <c:pt idx="10">
                  <c:v>2025.1666666666667</c:v>
                </c:pt>
                <c:pt idx="11">
                  <c:v>3377.5833333333335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8641686182669E-2"/>
          <c:y val="0.81707310857988702"/>
          <c:w val="0.97892271662763464"/>
          <c:h val="0.17560966286980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5222482435597201E-2"/>
          <c:y val="1.2195041153836354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6744730679157394"/>
          <c:y val="1.7073170731707481E-2"/>
          <c:w val="0.67564402810306956"/>
          <c:h val="0.77560975609758986"/>
        </c:manualLayout>
      </c:layout>
      <c:pie3DChart>
        <c:varyColors val="1"/>
        <c:ser>
          <c:idx val="0"/>
          <c:order val="0"/>
          <c:tx>
            <c:strRef>
              <c:f>'Civil Cases for Debt'!$A$281</c:f>
              <c:strCache>
                <c:ptCount val="1"/>
                <c:pt idx="0">
                  <c:v>Average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31257568215101E-2"/>
                  <c:y val="1.3791690672812441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1592641083799"/>
                  <c:y val="-6.8446322258499032E-4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1.4688327893439845E-3"/>
                  <c:y val="-1.8943217463670697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2023824890741141E-2"/>
                  <c:y val="6.2572178477690327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Debt'!$E$281:$P$281</c:f>
              <c:numCache>
                <c:formatCode>#,##0</c:formatCode>
                <c:ptCount val="12"/>
                <c:pt idx="0">
                  <c:v>9890.9166666666661</c:v>
                </c:pt>
                <c:pt idx="1">
                  <c:v>3094.6666666666665</c:v>
                </c:pt>
                <c:pt idx="2">
                  <c:v>1318.5833333333333</c:v>
                </c:pt>
                <c:pt idx="3">
                  <c:v>437.16666666666669</c:v>
                </c:pt>
                <c:pt idx="4">
                  <c:v>1903</c:v>
                </c:pt>
                <c:pt idx="5">
                  <c:v>7619.666666666667</c:v>
                </c:pt>
                <c:pt idx="6">
                  <c:v>21344.5</c:v>
                </c:pt>
                <c:pt idx="7">
                  <c:v>4543.416666666667</c:v>
                </c:pt>
                <c:pt idx="8">
                  <c:v>2825.6666666666665</c:v>
                </c:pt>
                <c:pt idx="9">
                  <c:v>11549.5</c:v>
                </c:pt>
                <c:pt idx="10">
                  <c:v>1427.4166666666667</c:v>
                </c:pt>
                <c:pt idx="11">
                  <c:v>5354.916666666667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38641686182669E-2"/>
          <c:y val="0.81707310857988724"/>
          <c:w val="0.97892271662763464"/>
          <c:h val="0.17560966286980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1958573928259029"/>
          <c:y val="3.8251575142254551E-2"/>
          <c:w val="0.86428915135608064"/>
          <c:h val="0.78438109964936553"/>
        </c:manualLayout>
      </c:layout>
      <c:lineChart>
        <c:grouping val="standard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trendline>
            <c:trendlineType val="poly"/>
            <c:order val="6"/>
          </c:trendline>
          <c:cat>
            <c:numRef>
              <c:f>'Civil Cases for Debt'!$A$232:$A$258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'Civil Cases for Debt'!$I$3:$I$258</c:f>
              <c:numCache>
                <c:formatCode>#,##0</c:formatCode>
                <c:ptCount val="27"/>
                <c:pt idx="0">
                  <c:v>1713</c:v>
                </c:pt>
                <c:pt idx="1">
                  <c:v>1557</c:v>
                </c:pt>
                <c:pt idx="2">
                  <c:v>1807</c:v>
                </c:pt>
                <c:pt idx="3">
                  <c:v>1403</c:v>
                </c:pt>
                <c:pt idx="4">
                  <c:v>1839</c:v>
                </c:pt>
                <c:pt idx="5">
                  <c:v>1537</c:v>
                </c:pt>
                <c:pt idx="6">
                  <c:v>1895</c:v>
                </c:pt>
                <c:pt idx="7">
                  <c:v>1693</c:v>
                </c:pt>
                <c:pt idx="8">
                  <c:v>2161</c:v>
                </c:pt>
                <c:pt idx="9">
                  <c:v>2478</c:v>
                </c:pt>
                <c:pt idx="10">
                  <c:v>2439</c:v>
                </c:pt>
                <c:pt idx="11">
                  <c:v>1096</c:v>
                </c:pt>
                <c:pt idx="12">
                  <c:v>1851</c:v>
                </c:pt>
                <c:pt idx="13">
                  <c:v>2069</c:v>
                </c:pt>
                <c:pt idx="14">
                  <c:v>2312</c:v>
                </c:pt>
                <c:pt idx="15">
                  <c:v>1944</c:v>
                </c:pt>
                <c:pt idx="16">
                  <c:v>2179</c:v>
                </c:pt>
                <c:pt idx="17">
                  <c:v>2148</c:v>
                </c:pt>
                <c:pt idx="18">
                  <c:v>1911</c:v>
                </c:pt>
                <c:pt idx="19">
                  <c:v>759</c:v>
                </c:pt>
                <c:pt idx="20">
                  <c:v>2883</c:v>
                </c:pt>
                <c:pt idx="21">
                  <c:v>2019</c:v>
                </c:pt>
                <c:pt idx="22">
                  <c:v>1594</c:v>
                </c:pt>
                <c:pt idx="23">
                  <c:v>1167</c:v>
                </c:pt>
                <c:pt idx="24">
                  <c:v>1493</c:v>
                </c:pt>
                <c:pt idx="25">
                  <c:v>1805</c:v>
                </c:pt>
                <c:pt idx="26">
                  <c:v>826</c:v>
                </c:pt>
              </c:numCache>
            </c:numRef>
          </c:val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41275"/>
          </c:spPr>
          <c:marker>
            <c:symbol val="none"/>
          </c:marker>
          <c:trendline>
            <c:trendlineType val="poly"/>
            <c:order val="6"/>
          </c:trendline>
          <c:cat>
            <c:numRef>
              <c:f>'Civil Cases for Debt'!$A$232:$A$257</c:f>
              <c:numCache>
                <c:formatCode>mmm\-yy</c:formatCode>
                <c:ptCount val="2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</c:numCache>
            </c:numRef>
          </c:cat>
          <c:val>
            <c:numRef>
              <c:f>'Civil Cases for Debt'!$J$3:$J$258</c:f>
              <c:numCache>
                <c:formatCode>#,##0</c:formatCode>
                <c:ptCount val="27"/>
                <c:pt idx="0">
                  <c:v>7400</c:v>
                </c:pt>
                <c:pt idx="1">
                  <c:v>7766</c:v>
                </c:pt>
                <c:pt idx="2">
                  <c:v>7604</c:v>
                </c:pt>
                <c:pt idx="3">
                  <c:v>7336</c:v>
                </c:pt>
                <c:pt idx="4">
                  <c:v>7483</c:v>
                </c:pt>
                <c:pt idx="5">
                  <c:v>7470</c:v>
                </c:pt>
                <c:pt idx="6">
                  <c:v>7186</c:v>
                </c:pt>
                <c:pt idx="7">
                  <c:v>7967</c:v>
                </c:pt>
                <c:pt idx="8">
                  <c:v>8227</c:v>
                </c:pt>
                <c:pt idx="9">
                  <c:v>7429</c:v>
                </c:pt>
                <c:pt idx="10">
                  <c:v>7834</c:v>
                </c:pt>
                <c:pt idx="11">
                  <c:v>7469</c:v>
                </c:pt>
                <c:pt idx="12">
                  <c:v>7973</c:v>
                </c:pt>
                <c:pt idx="13">
                  <c:v>7669</c:v>
                </c:pt>
                <c:pt idx="14">
                  <c:v>6898</c:v>
                </c:pt>
                <c:pt idx="15">
                  <c:v>7668</c:v>
                </c:pt>
                <c:pt idx="16">
                  <c:v>8162</c:v>
                </c:pt>
                <c:pt idx="17">
                  <c:v>8055</c:v>
                </c:pt>
                <c:pt idx="18">
                  <c:v>8085</c:v>
                </c:pt>
                <c:pt idx="19">
                  <c:v>7540</c:v>
                </c:pt>
                <c:pt idx="20">
                  <c:v>7289</c:v>
                </c:pt>
                <c:pt idx="21">
                  <c:v>7278</c:v>
                </c:pt>
                <c:pt idx="22">
                  <c:v>7676</c:v>
                </c:pt>
                <c:pt idx="23">
                  <c:v>7143</c:v>
                </c:pt>
                <c:pt idx="24">
                  <c:v>6512</c:v>
                </c:pt>
                <c:pt idx="25">
                  <c:v>6343</c:v>
                </c:pt>
                <c:pt idx="26">
                  <c:v>6034</c:v>
                </c:pt>
              </c:numCache>
            </c:numRef>
          </c:val>
        </c:ser>
        <c:marker val="1"/>
        <c:axId val="194287104"/>
        <c:axId val="194288640"/>
      </c:lineChart>
      <c:dateAx>
        <c:axId val="1942871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288640"/>
        <c:crosses val="autoZero"/>
        <c:auto val="1"/>
        <c:lblOffset val="100"/>
      </c:dateAx>
      <c:valAx>
        <c:axId val="194288640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287104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41443044619422581"/>
          <c:y val="0.36190197155588477"/>
          <c:w val="0.32641891891892277"/>
          <c:h val="0.28256390431816181"/>
        </c:manualLayout>
      </c:layout>
      <c:txPr>
        <a:bodyPr/>
        <a:lstStyle/>
        <a:p>
          <a:pPr>
            <a:defRPr lang="en-ZA" sz="1200"/>
          </a:pPr>
          <a:endParaRPr lang="en-US"/>
        </a:p>
      </c:txPr>
    </c:legend>
    <c:plotVisOnly val="1"/>
  </c:chart>
  <c:spPr>
    <a:solidFill>
      <a:schemeClr val="accent1"/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2011</a:t>
            </a:r>
          </a:p>
        </c:rich>
      </c:tx>
      <c:layout>
        <c:manualLayout>
          <c:xMode val="edge"/>
          <c:yMode val="edge"/>
          <c:x val="1.4084507042253521E-2"/>
          <c:y val="1.2437810945273632E-2"/>
        </c:manualLayout>
      </c:layout>
      <c:spPr>
        <a:noFill/>
        <a:ln w="25400">
          <a:noFill/>
        </a:ln>
      </c:spPr>
    </c:title>
    <c:view3D>
      <c:rotX val="25"/>
      <c:rotY val="350"/>
      <c:perspective val="0"/>
    </c:view3D>
    <c:plotArea>
      <c:layout>
        <c:manualLayout>
          <c:layoutTarget val="inner"/>
          <c:xMode val="edge"/>
          <c:yMode val="edge"/>
          <c:x val="0.17605653982419694"/>
          <c:y val="1.9900545856037451E-2"/>
          <c:w val="0.66432001026998411"/>
          <c:h val="0.77860885661746737"/>
        </c:manualLayout>
      </c:layout>
      <c:pie3DChart>
        <c:varyColors val="1"/>
        <c:ser>
          <c:idx val="0"/>
          <c:order val="0"/>
          <c:tx>
            <c:strRef>
              <c:f>'Civil Cases for Debt'!$A$282</c:f>
              <c:strCache>
                <c:ptCount val="1"/>
                <c:pt idx="0">
                  <c:v>Average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6"/>
              <c:layout>
                <c:manualLayout>
                  <c:x val="-1.8486994489179443E-2"/>
                  <c:y val="3.4265870671753185E-4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'Civil Cases for Debt'!$E$2:$P$2</c:f>
              <c:strCache>
                <c:ptCount val="12"/>
                <c:pt idx="0">
                  <c:v>Cape Peninsula</c:v>
                </c:pt>
                <c:pt idx="1">
                  <c:v>Port-Elizabeth</c:v>
                </c:pt>
                <c:pt idx="2">
                  <c:v>East London</c:v>
                </c:pt>
                <c:pt idx="3">
                  <c:v>Kimberley</c:v>
                </c:pt>
                <c:pt idx="4">
                  <c:v>Pietermaritzburg</c:v>
                </c:pt>
                <c:pt idx="5">
                  <c:v>Durban</c:v>
                </c:pt>
                <c:pt idx="6">
                  <c:v>Johannesburg</c:v>
                </c:pt>
                <c:pt idx="7">
                  <c:v>East Rand</c:v>
                </c:pt>
                <c:pt idx="8">
                  <c:v>West Rand</c:v>
                </c:pt>
                <c:pt idx="9">
                  <c:v>Pretoria</c:v>
                </c:pt>
                <c:pt idx="10">
                  <c:v>Vereeniging and Vanderbijlpark</c:v>
                </c:pt>
                <c:pt idx="11">
                  <c:v>Bloemfontein</c:v>
                </c:pt>
              </c:strCache>
            </c:strRef>
          </c:cat>
          <c:val>
            <c:numRef>
              <c:f>'Civil Cases for Debt'!$E$282:$P$282</c:f>
              <c:numCache>
                <c:formatCode>#,##0</c:formatCode>
                <c:ptCount val="12"/>
                <c:pt idx="0">
                  <c:v>5442.333333333333</c:v>
                </c:pt>
                <c:pt idx="1">
                  <c:v>3250.3333333333335</c:v>
                </c:pt>
                <c:pt idx="2">
                  <c:v>1154</c:v>
                </c:pt>
                <c:pt idx="3">
                  <c:v>352</c:v>
                </c:pt>
                <c:pt idx="4">
                  <c:v>1374.6666666666667</c:v>
                </c:pt>
                <c:pt idx="5">
                  <c:v>6296.333333333333</c:v>
                </c:pt>
                <c:pt idx="6">
                  <c:v>25339</c:v>
                </c:pt>
                <c:pt idx="7">
                  <c:v>4170.666666666667</c:v>
                </c:pt>
                <c:pt idx="8">
                  <c:v>2940</c:v>
                </c:pt>
                <c:pt idx="9">
                  <c:v>8838</c:v>
                </c:pt>
                <c:pt idx="10">
                  <c:v>1300.6666666666667</c:v>
                </c:pt>
                <c:pt idx="11">
                  <c:v>3628.3333333333335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563380281690141E-2"/>
          <c:y val="0.81094736292291758"/>
          <c:w val="0.98122176629329783"/>
          <c:h val="0.1815925621237637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style val="20"/>
  <c:chart>
    <c:title>
      <c:tx>
        <c:rich>
          <a:bodyPr/>
          <a:lstStyle/>
          <a:p>
            <a:pPr>
              <a:defRPr lang="en-US"/>
            </a:pPr>
            <a:r>
              <a:t>April Inflation Rate</a:t>
            </a:r>
          </a:p>
        </c:rich>
      </c:tx>
    </c:title>
    <c:plotArea>
      <c:layout>
        <c:manualLayout>
          <c:layoutTarget val="inner"/>
          <c:xMode val="edge"/>
          <c:yMode val="edge"/>
          <c:x val="5.8138888888888886E-2"/>
          <c:y val="7.407407407407407E-2"/>
          <c:w val="0.72605686789151369"/>
          <c:h val="0.79869969378828143"/>
        </c:manualLayout>
      </c:layout>
      <c:barChart>
        <c:barDir val="bar"/>
        <c:grouping val="clustered"/>
        <c:ser>
          <c:idx val="0"/>
          <c:order val="0"/>
          <c:tx>
            <c:strRef>
              <c:f>Inflation!$A$68:$A$69</c:f>
              <c:strCache>
                <c:ptCount val="1"/>
                <c:pt idx="0">
                  <c:v>March Inflation Rate April Inflation Rate</c:v>
                </c:pt>
              </c:strCache>
            </c:strRef>
          </c:tx>
          <c:cat>
            <c:strRef>
              <c:f>Inflation!$B$2:$BF$2</c:f>
              <c:strCache>
                <c:ptCount val="57"/>
                <c:pt idx="0">
                  <c:v>All Items</c:v>
                </c:pt>
                <c:pt idx="1">
                  <c:v>Food and non alcoholic beverages</c:v>
                </c:pt>
                <c:pt idx="2">
                  <c:v>Food</c:v>
                </c:pt>
                <c:pt idx="3">
                  <c:v>Bread and cereals</c:v>
                </c:pt>
                <c:pt idx="4">
                  <c:v>Meat</c:v>
                </c:pt>
                <c:pt idx="5">
                  <c:v>Fish</c:v>
                </c:pt>
                <c:pt idx="6">
                  <c:v>Milk, eggs and cheese</c:v>
                </c:pt>
                <c:pt idx="7">
                  <c:v>Oils and fats</c:v>
                </c:pt>
                <c:pt idx="8">
                  <c:v>Fruit</c:v>
                </c:pt>
                <c:pt idx="9">
                  <c:v>Vegetables</c:v>
                </c:pt>
                <c:pt idx="10">
                  <c:v>Sugar, sweets and deserts</c:v>
                </c:pt>
                <c:pt idx="11">
                  <c:v>Other food</c:v>
                </c:pt>
                <c:pt idx="12">
                  <c:v>Non-alcoholic beverages</c:v>
                </c:pt>
                <c:pt idx="13">
                  <c:v>Hot beverages</c:v>
                </c:pt>
                <c:pt idx="14">
                  <c:v>Cold beverages</c:v>
                </c:pt>
                <c:pt idx="15">
                  <c:v>Alcoholic beverages and tobacco</c:v>
                </c:pt>
                <c:pt idx="16">
                  <c:v>Alcoholic beverages</c:v>
                </c:pt>
                <c:pt idx="17">
                  <c:v>Spirits</c:v>
                </c:pt>
                <c:pt idx="18">
                  <c:v>Wine</c:v>
                </c:pt>
                <c:pt idx="19">
                  <c:v>Beer</c:v>
                </c:pt>
                <c:pt idx="20">
                  <c:v>Tobacco</c:v>
                </c:pt>
                <c:pt idx="21">
                  <c:v>Clothing and footwear</c:v>
                </c:pt>
                <c:pt idx="22">
                  <c:v>Clothing</c:v>
                </c:pt>
                <c:pt idx="23">
                  <c:v>Footwear</c:v>
                </c:pt>
                <c:pt idx="24">
                  <c:v>Housing and utilities</c:v>
                </c:pt>
                <c:pt idx="25">
                  <c:v>Actual rentals for housing</c:v>
                </c:pt>
                <c:pt idx="26">
                  <c:v>Owners equivalent rent</c:v>
                </c:pt>
                <c:pt idx="27">
                  <c:v>Maintenance and repair</c:v>
                </c:pt>
                <c:pt idx="28">
                  <c:v>Water and other services</c:v>
                </c:pt>
                <c:pt idx="29">
                  <c:v>Electricity and other fuels</c:v>
                </c:pt>
                <c:pt idx="30">
                  <c:v>Household contents and equipment</c:v>
                </c:pt>
                <c:pt idx="31">
                  <c:v>Furnishings, floor coverings and textiles</c:v>
                </c:pt>
                <c:pt idx="32">
                  <c:v>Appliances, tableware and equipment</c:v>
                </c:pt>
                <c:pt idx="33">
                  <c:v>Supplies and services</c:v>
                </c:pt>
                <c:pt idx="34">
                  <c:v>Health</c:v>
                </c:pt>
                <c:pt idx="35">
                  <c:v>Transport</c:v>
                </c:pt>
                <c:pt idx="36">
                  <c:v>Purchase of vehicles</c:v>
                </c:pt>
                <c:pt idx="37">
                  <c:v>Private transport operation</c:v>
                </c:pt>
                <c:pt idx="38">
                  <c:v>Petrol</c:v>
                </c:pt>
                <c:pt idx="39">
                  <c:v>Other running costs</c:v>
                </c:pt>
                <c:pt idx="40">
                  <c:v>Public transport</c:v>
                </c:pt>
                <c:pt idx="41">
                  <c:v>Communication</c:v>
                </c:pt>
                <c:pt idx="42">
                  <c:v>Postal services and telecommunication equipment</c:v>
                </c:pt>
                <c:pt idx="43">
                  <c:v>Telecmmunication services</c:v>
                </c:pt>
                <c:pt idx="44">
                  <c:v>Recreation and culture</c:v>
                </c:pt>
                <c:pt idx="45">
                  <c:v>Recreational equipment</c:v>
                </c:pt>
                <c:pt idx="46">
                  <c:v>Recreational and cultural services</c:v>
                </c:pt>
                <c:pt idx="47">
                  <c:v>Books, newspapers and stationery</c:v>
                </c:pt>
                <c:pt idx="48">
                  <c:v>Education</c:v>
                </c:pt>
                <c:pt idx="49">
                  <c:v>Restaurants and hotels</c:v>
                </c:pt>
                <c:pt idx="50">
                  <c:v>Restaurants</c:v>
                </c:pt>
                <c:pt idx="51">
                  <c:v>Hotels</c:v>
                </c:pt>
                <c:pt idx="52">
                  <c:v>Miscellaneous goods and services</c:v>
                </c:pt>
                <c:pt idx="53">
                  <c:v>Personal care</c:v>
                </c:pt>
                <c:pt idx="54">
                  <c:v>Insurance</c:v>
                </c:pt>
                <c:pt idx="55">
                  <c:v>Financial services</c:v>
                </c:pt>
                <c:pt idx="56">
                  <c:v>Other services</c:v>
                </c:pt>
              </c:strCache>
            </c:strRef>
          </c:cat>
          <c:val>
            <c:numRef>
              <c:f>Inflation!$B$69:$BF$69</c:f>
              <c:numCache>
                <c:formatCode>0.00</c:formatCode>
                <c:ptCount val="57"/>
                <c:pt idx="0">
                  <c:v>4.6762589928057574</c:v>
                </c:pt>
                <c:pt idx="1">
                  <c:v>6.7150635208711353</c:v>
                </c:pt>
                <c:pt idx="2">
                  <c:v>7.0448307410795996</c:v>
                </c:pt>
                <c:pt idx="3">
                  <c:v>6.8636796949475585</c:v>
                </c:pt>
                <c:pt idx="4">
                  <c:v>10.861423220973791</c:v>
                </c:pt>
                <c:pt idx="5">
                  <c:v>3.9723661485319592</c:v>
                </c:pt>
                <c:pt idx="6">
                  <c:v>-0.52724077328646246</c:v>
                </c:pt>
                <c:pt idx="7">
                  <c:v>24.252873563218387</c:v>
                </c:pt>
                <c:pt idx="8">
                  <c:v>5.5329536208299288</c:v>
                </c:pt>
                <c:pt idx="9">
                  <c:v>2.1276595744680904</c:v>
                </c:pt>
                <c:pt idx="10">
                  <c:v>5.0083472454090154</c:v>
                </c:pt>
                <c:pt idx="11">
                  <c:v>1.862828111769689</c:v>
                </c:pt>
                <c:pt idx="12">
                  <c:v>2.65780730897009</c:v>
                </c:pt>
                <c:pt idx="13">
                  <c:v>2.6169706582077805</c:v>
                </c:pt>
                <c:pt idx="14">
                  <c:v>2.2784810126582302</c:v>
                </c:pt>
                <c:pt idx="15">
                  <c:v>4.2622950819672152</c:v>
                </c:pt>
                <c:pt idx="16">
                  <c:v>3.5314384151593528</c:v>
                </c:pt>
                <c:pt idx="17">
                  <c:v>4.0955631399317385</c:v>
                </c:pt>
                <c:pt idx="18">
                  <c:v>2.428447528187335</c:v>
                </c:pt>
                <c:pt idx="19">
                  <c:v>4.5689655172413763</c:v>
                </c:pt>
                <c:pt idx="20">
                  <c:v>4.5176110260336948</c:v>
                </c:pt>
                <c:pt idx="21">
                  <c:v>3.4644194756554336</c:v>
                </c:pt>
                <c:pt idx="22">
                  <c:v>3.3613445378151341</c:v>
                </c:pt>
                <c:pt idx="23">
                  <c:v>3.4872761545711626</c:v>
                </c:pt>
                <c:pt idx="24">
                  <c:v>8.6145648312611041</c:v>
                </c:pt>
                <c:pt idx="25">
                  <c:v>8.378870673952644</c:v>
                </c:pt>
                <c:pt idx="26">
                  <c:v>7.8196872125114991</c:v>
                </c:pt>
                <c:pt idx="27">
                  <c:v>2.1663778162911611</c:v>
                </c:pt>
                <c:pt idx="28">
                  <c:v>6.8811438784629031</c:v>
                </c:pt>
                <c:pt idx="29">
                  <c:v>32.134996331621409</c:v>
                </c:pt>
                <c:pt idx="30">
                  <c:v>3.4938621340887521</c:v>
                </c:pt>
                <c:pt idx="31">
                  <c:v>-2.6721479958889973</c:v>
                </c:pt>
                <c:pt idx="32">
                  <c:v>1.649862511457389</c:v>
                </c:pt>
                <c:pt idx="33">
                  <c:v>6.6548358473824312</c:v>
                </c:pt>
                <c:pt idx="34">
                  <c:v>5.5462184873949534</c:v>
                </c:pt>
                <c:pt idx="35">
                  <c:v>0.38872691933915593</c:v>
                </c:pt>
                <c:pt idx="36">
                  <c:v>-4.8828125</c:v>
                </c:pt>
                <c:pt idx="37">
                  <c:v>15.593561368209254</c:v>
                </c:pt>
                <c:pt idx="38">
                  <c:v>16.315789473684212</c:v>
                </c:pt>
                <c:pt idx="39">
                  <c:v>8.2482993197278933</c:v>
                </c:pt>
                <c:pt idx="40">
                  <c:v>9.4063926940639231</c:v>
                </c:pt>
                <c:pt idx="41">
                  <c:v>0.70921985815603117</c:v>
                </c:pt>
                <c:pt idx="42">
                  <c:v>0.585365853658531</c:v>
                </c:pt>
                <c:pt idx="43">
                  <c:v>-28.062678062678064</c:v>
                </c:pt>
                <c:pt idx="44">
                  <c:v>0.71748878923766568</c:v>
                </c:pt>
                <c:pt idx="45">
                  <c:v>-4.2105263157894788</c:v>
                </c:pt>
                <c:pt idx="46">
                  <c:v>3.2232070910556008</c:v>
                </c:pt>
                <c:pt idx="47">
                  <c:v>10.666666666666668</c:v>
                </c:pt>
                <c:pt idx="48">
                  <c:v>15.353037766830873</c:v>
                </c:pt>
                <c:pt idx="49">
                  <c:v>4.3256997455470687</c:v>
                </c:pt>
                <c:pt idx="50">
                  <c:v>4.0920716112531945</c:v>
                </c:pt>
                <c:pt idx="51">
                  <c:v>5.2852348993288567</c:v>
                </c:pt>
                <c:pt idx="52">
                  <c:v>2.3372287145242048</c:v>
                </c:pt>
                <c:pt idx="53">
                  <c:v>0.51325919589392155</c:v>
                </c:pt>
                <c:pt idx="54">
                  <c:v>2.4046434494195736</c:v>
                </c:pt>
                <c:pt idx="55">
                  <c:v>4.3551088777219329</c:v>
                </c:pt>
                <c:pt idx="56">
                  <c:v>3.75</c:v>
                </c:pt>
              </c:numCache>
            </c:numRef>
          </c:val>
        </c:ser>
        <c:axId val="194508672"/>
        <c:axId val="194510208"/>
      </c:barChart>
      <c:catAx>
        <c:axId val="19450867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510208"/>
        <c:crosses val="autoZero"/>
        <c:auto val="1"/>
        <c:lblAlgn val="ctr"/>
        <c:lblOffset val="100"/>
      </c:catAx>
      <c:valAx>
        <c:axId val="194510208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508672"/>
        <c:crosses val="autoZero"/>
        <c:crossBetween val="between"/>
      </c:valAx>
      <c:spPr>
        <a:solidFill>
          <a:sysClr val="window" lastClr="FFFFFF">
            <a:lumMod val="75000"/>
          </a:sysClr>
        </a:solidFill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5853"/>
          <c:h val="0.9291855229696756"/>
        </c:manualLayout>
      </c:layout>
      <c:lineChart>
        <c:grouping val="standard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Electricity!$A$128:$A$136</c:f>
              <c:strCache>
                <c:ptCount val="9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  <c:pt idx="8">
                  <c:v>Year-on-Year 2011</c:v>
                </c:pt>
              </c:strCache>
            </c:strRef>
          </c:cat>
          <c:val>
            <c:numRef>
              <c:f>Electricity!$E$128:$E$136</c:f>
              <c:numCache>
                <c:formatCode>#,##0.00</c:formatCode>
                <c:ptCount val="9"/>
                <c:pt idx="0">
                  <c:v>4.2546971750511524</c:v>
                </c:pt>
                <c:pt idx="1">
                  <c:v>7.7338771348457858</c:v>
                </c:pt>
                <c:pt idx="2">
                  <c:v>1.8573727049025133</c:v>
                </c:pt>
                <c:pt idx="3">
                  <c:v>0.29036679133081755</c:v>
                </c:pt>
                <c:pt idx="4">
                  <c:v>4.4007967758364665E-2</c:v>
                </c:pt>
                <c:pt idx="5">
                  <c:v>-4.5192508045285074</c:v>
                </c:pt>
                <c:pt idx="6">
                  <c:v>2.0368080308430931</c:v>
                </c:pt>
                <c:pt idx="7">
                  <c:v>-0.16177591567910837</c:v>
                </c:pt>
                <c:pt idx="8">
                  <c:v>-1.8968522505895604</c:v>
                </c:pt>
              </c:numCache>
            </c:numRef>
          </c:val>
        </c:ser>
        <c:ser>
          <c:idx val="1"/>
          <c:order val="1"/>
          <c:tx>
            <c:strRef>
              <c:f>Electricity!$K$3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Electricity!$A$128:$A$136</c:f>
              <c:strCache>
                <c:ptCount val="9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  <c:pt idx="8">
                  <c:v>Year-on-Year 2011</c:v>
                </c:pt>
              </c:strCache>
            </c:strRef>
          </c:cat>
          <c:val>
            <c:numRef>
              <c:f>Electricity!$K$128:$K$136</c:f>
              <c:numCache>
                <c:formatCode>#,##0.00</c:formatCode>
                <c:ptCount val="9"/>
                <c:pt idx="0">
                  <c:v>3.0225920523825054</c:v>
                </c:pt>
                <c:pt idx="1">
                  <c:v>4.0273173116587477</c:v>
                </c:pt>
                <c:pt idx="2">
                  <c:v>0.63201593992176197</c:v>
                </c:pt>
                <c:pt idx="3">
                  <c:v>4.4649198766285085</c:v>
                </c:pt>
                <c:pt idx="4">
                  <c:v>4.5167088890544669</c:v>
                </c:pt>
                <c:pt idx="5">
                  <c:v>-2.4782230935460152</c:v>
                </c:pt>
                <c:pt idx="6">
                  <c:v>-2.2807746958281743</c:v>
                </c:pt>
                <c:pt idx="7">
                  <c:v>3.561254227278793</c:v>
                </c:pt>
                <c:pt idx="8">
                  <c:v>-2.1480326948829518</c:v>
                </c:pt>
              </c:numCache>
            </c:numRef>
          </c:val>
        </c:ser>
        <c:marker val="1"/>
        <c:axId val="194629632"/>
        <c:axId val="194631168"/>
      </c:lineChart>
      <c:catAx>
        <c:axId val="194629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31168"/>
        <c:crosses val="autoZero"/>
        <c:auto val="1"/>
        <c:lblAlgn val="ctr"/>
        <c:lblOffset val="100"/>
        <c:tickLblSkip val="1"/>
        <c:tickMarkSkip val="1"/>
      </c:catAx>
      <c:valAx>
        <c:axId val="194631168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2963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1850117096019"/>
          <c:y val="1.0729613733905579E-2"/>
          <c:w val="0.16393442622950868"/>
          <c:h val="0.105150214592274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67289719641E-2"/>
          <c:y val="1.2562814070351759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0125"/>
        </c:manualLayout>
      </c:layout>
      <c:pie3DChart>
        <c:varyColors val="1"/>
        <c:ser>
          <c:idx val="0"/>
          <c:order val="0"/>
          <c:tx>
            <c:strRef>
              <c:f>Electricity!$A$116</c:f>
              <c:strCache>
                <c:ptCount val="1"/>
                <c:pt idx="0">
                  <c:v>Average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Electricity!$B$116:$J$116</c:f>
              <c:numCache>
                <c:formatCode>#,##0</c:formatCode>
                <c:ptCount val="9"/>
                <c:pt idx="0">
                  <c:v>582.66666666666663</c:v>
                </c:pt>
                <c:pt idx="1">
                  <c:v>783.75</c:v>
                </c:pt>
                <c:pt idx="2">
                  <c:v>4333.916666666667</c:v>
                </c:pt>
                <c:pt idx="3">
                  <c:v>3135.75</c:v>
                </c:pt>
                <c:pt idx="4">
                  <c:v>714.25</c:v>
                </c:pt>
                <c:pt idx="5">
                  <c:v>2126.5</c:v>
                </c:pt>
                <c:pt idx="6">
                  <c:v>347.91666666666669</c:v>
                </c:pt>
                <c:pt idx="7">
                  <c:v>2216.75</c:v>
                </c:pt>
                <c:pt idx="8">
                  <c:v>1641.6666666666667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411214953272934E-3"/>
          <c:y val="0.84924623115579034"/>
          <c:w val="0.98948659454951349"/>
          <c:h val="0.1432160804020121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47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Electricity!$A$122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Electricity!$B$122:$J$122</c:f>
              <c:numCache>
                <c:formatCode>#,##0</c:formatCode>
                <c:ptCount val="9"/>
                <c:pt idx="0">
                  <c:v>786</c:v>
                </c:pt>
                <c:pt idx="1">
                  <c:v>765.5</c:v>
                </c:pt>
                <c:pt idx="2">
                  <c:v>5039.416666666667</c:v>
                </c:pt>
                <c:pt idx="3">
                  <c:v>3436.75</c:v>
                </c:pt>
                <c:pt idx="4">
                  <c:v>951.75</c:v>
                </c:pt>
                <c:pt idx="5">
                  <c:v>2801.0833333333335</c:v>
                </c:pt>
                <c:pt idx="6">
                  <c:v>397.33333333333331</c:v>
                </c:pt>
                <c:pt idx="7">
                  <c:v>2124.5</c:v>
                </c:pt>
                <c:pt idx="8">
                  <c:v>1937.0833333333333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6465E-3"/>
          <c:y val="0.85507449250004974"/>
          <c:w val="0.98833138856475256"/>
          <c:h val="0.137681413011777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5887"/>
          <c:h val="0.9291855229696756"/>
        </c:manualLayout>
      </c:layout>
      <c:lineChart>
        <c:grouping val="standard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Electricity!$A$128:$A$135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Electricity!$E$128:$E$135</c:f>
              <c:numCache>
                <c:formatCode>#,##0.00</c:formatCode>
                <c:ptCount val="8"/>
                <c:pt idx="0">
                  <c:v>4.2546971750511524</c:v>
                </c:pt>
                <c:pt idx="1">
                  <c:v>7.7338771348457858</c:v>
                </c:pt>
                <c:pt idx="2">
                  <c:v>1.8573727049025133</c:v>
                </c:pt>
                <c:pt idx="3">
                  <c:v>0.29036679133081755</c:v>
                </c:pt>
                <c:pt idx="4">
                  <c:v>4.4007967758364665E-2</c:v>
                </c:pt>
                <c:pt idx="5">
                  <c:v>-4.5192508045285074</c:v>
                </c:pt>
                <c:pt idx="6">
                  <c:v>2.0368080308430931</c:v>
                </c:pt>
                <c:pt idx="7">
                  <c:v>-0.16177591567910837</c:v>
                </c:pt>
              </c:numCache>
            </c:numRef>
          </c:val>
        </c:ser>
        <c:ser>
          <c:idx val="1"/>
          <c:order val="1"/>
          <c:tx>
            <c:strRef>
              <c:f>Electricity!$K$3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Electricity!$A$128:$A$135</c:f>
              <c:strCache>
                <c:ptCount val="8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</c:strCache>
            </c:strRef>
          </c:cat>
          <c:val>
            <c:numRef>
              <c:f>Electricity!$K$128:$K$135</c:f>
              <c:numCache>
                <c:formatCode>#,##0.00</c:formatCode>
                <c:ptCount val="8"/>
                <c:pt idx="0">
                  <c:v>3.0225920523825054</c:v>
                </c:pt>
                <c:pt idx="1">
                  <c:v>4.0273173116587477</c:v>
                </c:pt>
                <c:pt idx="2">
                  <c:v>0.63201593992176197</c:v>
                </c:pt>
                <c:pt idx="3">
                  <c:v>4.4649198766285085</c:v>
                </c:pt>
                <c:pt idx="4">
                  <c:v>4.5167088890544669</c:v>
                </c:pt>
                <c:pt idx="5">
                  <c:v>-2.4782230935460152</c:v>
                </c:pt>
                <c:pt idx="6">
                  <c:v>-2.2807746958281743</c:v>
                </c:pt>
                <c:pt idx="7">
                  <c:v>3.561254227278793</c:v>
                </c:pt>
              </c:numCache>
            </c:numRef>
          </c:val>
        </c:ser>
        <c:marker val="1"/>
        <c:axId val="52909952"/>
        <c:axId val="52911488"/>
      </c:lineChart>
      <c:catAx>
        <c:axId val="52909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1488"/>
        <c:crosses val="autoZero"/>
        <c:auto val="1"/>
        <c:lblAlgn val="ctr"/>
        <c:lblOffset val="100"/>
        <c:tickLblSkip val="1"/>
        <c:tickMarkSkip val="1"/>
      </c:catAx>
      <c:valAx>
        <c:axId val="52911488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995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4753456612565"/>
          <c:y val="1.0729658792650925E-2"/>
          <c:w val="0.25257173159824897"/>
          <c:h val="0.105150164740045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4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Electricity!$A$123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Electricity!$B$123:$J$123</c:f>
              <c:numCache>
                <c:formatCode>#,##0</c:formatCode>
                <c:ptCount val="9"/>
                <c:pt idx="0">
                  <c:v>739.41666666666663</c:v>
                </c:pt>
                <c:pt idx="1">
                  <c:v>728.33333333333337</c:v>
                </c:pt>
                <c:pt idx="2">
                  <c:v>4997.083333333333</c:v>
                </c:pt>
                <c:pt idx="3">
                  <c:v>3506.75</c:v>
                </c:pt>
                <c:pt idx="4">
                  <c:v>924.75</c:v>
                </c:pt>
                <c:pt idx="5">
                  <c:v>2627</c:v>
                </c:pt>
                <c:pt idx="6">
                  <c:v>385.75</c:v>
                </c:pt>
                <c:pt idx="7">
                  <c:v>2032.4166666666667</c:v>
                </c:pt>
                <c:pt idx="8">
                  <c:v>1881.9166666666667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6465E-3"/>
          <c:y val="0.85507449250004974"/>
          <c:w val="0.98833138856475256"/>
          <c:h val="0.1376814130117762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Electricity!$A$124</c:f>
              <c:strCache>
                <c:ptCount val="1"/>
                <c:pt idx="0">
                  <c:v>Average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Electricity!$B$124:$J$124</c:f>
              <c:numCache>
                <c:formatCode>#,##0</c:formatCode>
                <c:ptCount val="9"/>
                <c:pt idx="0">
                  <c:v>784.61538461538464</c:v>
                </c:pt>
                <c:pt idx="1">
                  <c:v>744.15384615384619</c:v>
                </c:pt>
                <c:pt idx="2">
                  <c:v>5069.0769230769229</c:v>
                </c:pt>
                <c:pt idx="3">
                  <c:v>3501.0769230769229</c:v>
                </c:pt>
                <c:pt idx="4">
                  <c:v>1012.2307692307693</c:v>
                </c:pt>
                <c:pt idx="5">
                  <c:v>2859.8461538461538</c:v>
                </c:pt>
                <c:pt idx="6">
                  <c:v>395.30769230769232</c:v>
                </c:pt>
                <c:pt idx="7">
                  <c:v>2171.8461538461538</c:v>
                </c:pt>
                <c:pt idx="8">
                  <c:v>1920.1538461538462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6508E-3"/>
          <c:y val="0.85507449250004997"/>
          <c:w val="0.98833138856475256"/>
          <c:h val="0.1376814130117762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265507436570428"/>
          <c:y val="5.1741084293246822E-2"/>
          <c:w val="0.87244203849519508"/>
          <c:h val="0.81974905955747124"/>
        </c:manualLayout>
      </c:layout>
      <c:lineChart>
        <c:grouping val="standard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trendlineType val="poly"/>
            <c:order val="6"/>
          </c:trendline>
          <c:cat>
            <c:numRef>
              <c:f>Electricity!$A$88:$A$114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Electricity!$E$4:$E$114</c:f>
              <c:numCache>
                <c:formatCode>General</c:formatCode>
                <c:ptCount val="27"/>
                <c:pt idx="0">
                  <c:v>3368</c:v>
                </c:pt>
                <c:pt idx="1">
                  <c:v>3196</c:v>
                </c:pt>
                <c:pt idx="2">
                  <c:v>3553</c:v>
                </c:pt>
                <c:pt idx="3">
                  <c:v>3410</c:v>
                </c:pt>
                <c:pt idx="4">
                  <c:v>3583</c:v>
                </c:pt>
                <c:pt idx="5">
                  <c:v>3529</c:v>
                </c:pt>
                <c:pt idx="6">
                  <c:v>3689</c:v>
                </c:pt>
                <c:pt idx="7">
                  <c:v>3620</c:v>
                </c:pt>
                <c:pt idx="8">
                  <c:v>3515</c:v>
                </c:pt>
                <c:pt idx="9">
                  <c:v>3629</c:v>
                </c:pt>
                <c:pt idx="10">
                  <c:v>3490</c:v>
                </c:pt>
                <c:pt idx="11">
                  <c:v>3499</c:v>
                </c:pt>
                <c:pt idx="12">
                  <c:v>3540</c:v>
                </c:pt>
                <c:pt idx="13">
                  <c:v>3281</c:v>
                </c:pt>
                <c:pt idx="14">
                  <c:v>3629</c:v>
                </c:pt>
                <c:pt idx="15">
                  <c:v>3432</c:v>
                </c:pt>
                <c:pt idx="16">
                  <c:v>3551</c:v>
                </c:pt>
                <c:pt idx="17">
                  <c:v>3527</c:v>
                </c:pt>
                <c:pt idx="18">
                  <c:v>3684</c:v>
                </c:pt>
                <c:pt idx="19">
                  <c:v>3508</c:v>
                </c:pt>
                <c:pt idx="20">
                  <c:v>3474</c:v>
                </c:pt>
                <c:pt idx="21">
                  <c:v>3577</c:v>
                </c:pt>
                <c:pt idx="22">
                  <c:v>3441</c:v>
                </c:pt>
                <c:pt idx="23">
                  <c:v>3371</c:v>
                </c:pt>
                <c:pt idx="24">
                  <c:v>3417</c:v>
                </c:pt>
                <c:pt idx="25">
                  <c:v>3256</c:v>
                </c:pt>
                <c:pt idx="26">
                  <c:v>3631</c:v>
                </c:pt>
              </c:numCache>
            </c:numRef>
          </c:val>
        </c:ser>
        <c:marker val="1"/>
        <c:axId val="194856448"/>
        <c:axId val="194857984"/>
      </c:lineChart>
      <c:dateAx>
        <c:axId val="19485644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857984"/>
        <c:crosses val="autoZero"/>
        <c:auto val="1"/>
        <c:lblOffset val="100"/>
      </c:dateAx>
      <c:valAx>
        <c:axId val="19485798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4856448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75966600029919118"/>
          <c:y val="0.66205160556711407"/>
          <c:w val="0.24033399970081459"/>
          <c:h val="0.14308932451692952"/>
        </c:manualLayout>
      </c:layout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spPr>
    <a:solidFill>
      <a:schemeClr val="accent1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2011</a:t>
            </a:r>
          </a:p>
        </c:rich>
      </c:tx>
      <c:layout>
        <c:manualLayout>
          <c:xMode val="edge"/>
          <c:yMode val="edge"/>
          <c:x val="1.6336056009334889E-2"/>
          <c:y val="1.207729468599033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17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Electricity!$A$125</c:f>
              <c:strCache>
                <c:ptCount val="1"/>
                <c:pt idx="0">
                  <c:v>Average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Electricity!$B$3:$J$3</c:f>
              <c:strCache>
                <c:ptCount val="9"/>
                <c:pt idx="0">
                  <c:v>Eastern Cape</c:v>
                </c:pt>
                <c:pt idx="1">
                  <c:v>Free State</c:v>
                </c:pt>
                <c:pt idx="2">
                  <c:v>Gauteng</c:v>
                </c:pt>
                <c:pt idx="3">
                  <c:v>KwaZulu-Natal</c:v>
                </c:pt>
                <c:pt idx="4">
                  <c:v>Limpopo</c:v>
                </c:pt>
                <c:pt idx="5">
                  <c:v>Mpumalanga</c:v>
                </c:pt>
                <c:pt idx="6">
                  <c:v>Northern Cape</c:v>
                </c:pt>
                <c:pt idx="7">
                  <c:v>North west</c:v>
                </c:pt>
                <c:pt idx="8">
                  <c:v>Western Cape</c:v>
                </c:pt>
              </c:strCache>
            </c:strRef>
          </c:cat>
          <c:val>
            <c:numRef>
              <c:f>Electricity!$B$125:$J$125</c:f>
              <c:numCache>
                <c:formatCode>#,##0</c:formatCode>
                <c:ptCount val="9"/>
                <c:pt idx="0">
                  <c:v>749.66666666666663</c:v>
                </c:pt>
                <c:pt idx="1">
                  <c:v>720</c:v>
                </c:pt>
                <c:pt idx="2">
                  <c:v>4670</c:v>
                </c:pt>
                <c:pt idx="3">
                  <c:v>3434.6666666666665</c:v>
                </c:pt>
                <c:pt idx="4">
                  <c:v>1007.3333333333334</c:v>
                </c:pt>
                <c:pt idx="5">
                  <c:v>2959</c:v>
                </c:pt>
                <c:pt idx="6">
                  <c:v>399</c:v>
                </c:pt>
                <c:pt idx="7">
                  <c:v>2165.6666666666665</c:v>
                </c:pt>
                <c:pt idx="8">
                  <c:v>1956.3333333333333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011668611436543E-3"/>
          <c:y val="0.85507449250005041"/>
          <c:w val="0.98833138856475256"/>
          <c:h val="0.1376814130117762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lang="en-ZA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55" r="0.7500000000000115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282924808294532E-2"/>
          <c:y val="3.4858461963979875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Approved1'!$A$225:$A$244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Approved'!$C$226:$C$243</c:f>
              <c:numCache>
                <c:formatCode>#,##0</c:formatCode>
                <c:ptCount val="18"/>
                <c:pt idx="0">
                  <c:v>8362.8333333333339</c:v>
                </c:pt>
                <c:pt idx="1">
                  <c:v>8597.75</c:v>
                </c:pt>
                <c:pt idx="2">
                  <c:v>9236.1666666666661</c:v>
                </c:pt>
                <c:pt idx="3">
                  <c:v>12336.083333333334</c:v>
                </c:pt>
                <c:pt idx="4">
                  <c:v>10219.25</c:v>
                </c:pt>
                <c:pt idx="5">
                  <c:v>10805.666666666666</c:v>
                </c:pt>
                <c:pt idx="6">
                  <c:v>13502.666666666666</c:v>
                </c:pt>
                <c:pt idx="7">
                  <c:v>8646.6666666666661</c:v>
                </c:pt>
                <c:pt idx="8">
                  <c:v>8365.9166666666661</c:v>
                </c:pt>
                <c:pt idx="9">
                  <c:v>7953.166666666667</c:v>
                </c:pt>
                <c:pt idx="10">
                  <c:v>29804.666666666668</c:v>
                </c:pt>
                <c:pt idx="11">
                  <c:v>13668.166666666666</c:v>
                </c:pt>
                <c:pt idx="12">
                  <c:v>9015.1666666666661</c:v>
                </c:pt>
                <c:pt idx="13">
                  <c:v>5352.833333333333</c:v>
                </c:pt>
                <c:pt idx="14">
                  <c:v>5147.25</c:v>
                </c:pt>
                <c:pt idx="15">
                  <c:v>5934.583333333333</c:v>
                </c:pt>
                <c:pt idx="16">
                  <c:v>2800.3333333333335</c:v>
                </c:pt>
                <c:pt idx="17">
                  <c:v>2627.25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Approved1'!$A$225:$A$244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Approved'!$F$226:$F$244</c:f>
              <c:numCache>
                <c:formatCode>#,##0</c:formatCode>
                <c:ptCount val="19"/>
                <c:pt idx="0">
                  <c:v>49150.666666666664</c:v>
                </c:pt>
                <c:pt idx="1">
                  <c:v>46004</c:v>
                </c:pt>
                <c:pt idx="2">
                  <c:v>53843.666666666664</c:v>
                </c:pt>
                <c:pt idx="3">
                  <c:v>42175.083333333336</c:v>
                </c:pt>
                <c:pt idx="4">
                  <c:v>33807.833333333336</c:v>
                </c:pt>
                <c:pt idx="5">
                  <c:v>35337.083333333336</c:v>
                </c:pt>
                <c:pt idx="6">
                  <c:v>28354.25</c:v>
                </c:pt>
                <c:pt idx="7">
                  <c:v>33005.416666666664</c:v>
                </c:pt>
                <c:pt idx="8">
                  <c:v>29737.916666666668</c:v>
                </c:pt>
                <c:pt idx="9">
                  <c:v>36527.083333333336</c:v>
                </c:pt>
                <c:pt idx="10">
                  <c:v>43954.916666666664</c:v>
                </c:pt>
                <c:pt idx="11">
                  <c:v>50620.5</c:v>
                </c:pt>
                <c:pt idx="12">
                  <c:v>51747.583333333336</c:v>
                </c:pt>
                <c:pt idx="13">
                  <c:v>56357.083333333336</c:v>
                </c:pt>
                <c:pt idx="14">
                  <c:v>51162.916666666664</c:v>
                </c:pt>
                <c:pt idx="15">
                  <c:v>51678.5</c:v>
                </c:pt>
                <c:pt idx="16">
                  <c:v>33403.75</c:v>
                </c:pt>
                <c:pt idx="17">
                  <c:v>36099.916666666664</c:v>
                </c:pt>
                <c:pt idx="18">
                  <c:v>32291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Approved1'!$A$225:$A$244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Approved'!$I$226:$I$244</c:f>
              <c:numCache>
                <c:formatCode>#,##0</c:formatCode>
                <c:ptCount val="19"/>
                <c:pt idx="0">
                  <c:v>36251.333333333336</c:v>
                </c:pt>
                <c:pt idx="1">
                  <c:v>30730.25</c:v>
                </c:pt>
                <c:pt idx="2">
                  <c:v>40228.083333333336</c:v>
                </c:pt>
                <c:pt idx="3">
                  <c:v>27082.333333333332</c:v>
                </c:pt>
                <c:pt idx="4">
                  <c:v>26253.916666666668</c:v>
                </c:pt>
                <c:pt idx="5">
                  <c:v>14789.5</c:v>
                </c:pt>
                <c:pt idx="6">
                  <c:v>8151</c:v>
                </c:pt>
                <c:pt idx="7">
                  <c:v>9747</c:v>
                </c:pt>
                <c:pt idx="8">
                  <c:v>10102.916666666666</c:v>
                </c:pt>
                <c:pt idx="9">
                  <c:v>15495.666666666666</c:v>
                </c:pt>
                <c:pt idx="10">
                  <c:v>29153.916666666668</c:v>
                </c:pt>
                <c:pt idx="11">
                  <c:v>43213.25</c:v>
                </c:pt>
                <c:pt idx="12">
                  <c:v>86738.583333333328</c:v>
                </c:pt>
                <c:pt idx="13">
                  <c:v>62931.5</c:v>
                </c:pt>
                <c:pt idx="14">
                  <c:v>62257.333333333336</c:v>
                </c:pt>
                <c:pt idx="15">
                  <c:v>61256.083333333336</c:v>
                </c:pt>
                <c:pt idx="16">
                  <c:v>27874.833333333332</c:v>
                </c:pt>
                <c:pt idx="17">
                  <c:v>18194.666666666668</c:v>
                </c:pt>
                <c:pt idx="18">
                  <c:v>9127.6666666666661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Approved1'!$A$225:$A$244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Approved'!$K$226:$K$244</c:f>
              <c:numCache>
                <c:formatCode>#,##0</c:formatCode>
                <c:ptCount val="19"/>
                <c:pt idx="0">
                  <c:v>749</c:v>
                </c:pt>
                <c:pt idx="1">
                  <c:v>976.66666666666663</c:v>
                </c:pt>
                <c:pt idx="2">
                  <c:v>564.08333333333337</c:v>
                </c:pt>
                <c:pt idx="3">
                  <c:v>2702.5</c:v>
                </c:pt>
                <c:pt idx="4">
                  <c:v>2061.5833333333335</c:v>
                </c:pt>
                <c:pt idx="5">
                  <c:v>1157.5833333333333</c:v>
                </c:pt>
                <c:pt idx="6">
                  <c:v>568.25</c:v>
                </c:pt>
                <c:pt idx="7">
                  <c:v>1034.3333333333333</c:v>
                </c:pt>
                <c:pt idx="8">
                  <c:v>1691.6666666666667</c:v>
                </c:pt>
                <c:pt idx="9">
                  <c:v>5879.333333333333</c:v>
                </c:pt>
                <c:pt idx="10">
                  <c:v>2207.1666666666665</c:v>
                </c:pt>
                <c:pt idx="11">
                  <c:v>5505.416666666667</c:v>
                </c:pt>
                <c:pt idx="12">
                  <c:v>853.83333333333337</c:v>
                </c:pt>
                <c:pt idx="13">
                  <c:v>2518.0833333333335</c:v>
                </c:pt>
                <c:pt idx="14">
                  <c:v>2044.3333333333333</c:v>
                </c:pt>
                <c:pt idx="15">
                  <c:v>2785.1666666666665</c:v>
                </c:pt>
                <c:pt idx="16">
                  <c:v>3131.6666666666665</c:v>
                </c:pt>
                <c:pt idx="17">
                  <c:v>2973.5</c:v>
                </c:pt>
                <c:pt idx="18">
                  <c:v>430.66666666666669</c:v>
                </c:pt>
              </c:numCache>
            </c:numRef>
          </c:val>
        </c:ser>
        <c:marker val="1"/>
        <c:axId val="195127552"/>
        <c:axId val="195149824"/>
      </c:lineChart>
      <c:catAx>
        <c:axId val="195127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149824"/>
        <c:crosses val="autoZero"/>
        <c:auto val="1"/>
        <c:lblAlgn val="ctr"/>
        <c:lblOffset val="100"/>
        <c:tickLblSkip val="1"/>
        <c:tickMarkSkip val="1"/>
      </c:catAx>
      <c:valAx>
        <c:axId val="19514982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1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819077554821778"/>
          <c:y val="3.9941902687001742E-2"/>
          <c:w val="0.38888938277877555"/>
          <c:h val="0.217865381206439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2224555263925345E-2"/>
          <c:y val="5.2173913043478522E-2"/>
          <c:w val="0.9167723173300546"/>
          <c:h val="0.9326096855996176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Approved'!$D$226:$D$244</c:f>
              <c:numCache>
                <c:formatCode>#,##0</c:formatCode>
                <c:ptCount val="19"/>
                <c:pt idx="0">
                  <c:v>7002.666666666667</c:v>
                </c:pt>
                <c:pt idx="1">
                  <c:v>7902.916666666667</c:v>
                </c:pt>
                <c:pt idx="2">
                  <c:v>9582.1666666666661</c:v>
                </c:pt>
                <c:pt idx="3">
                  <c:v>13226</c:v>
                </c:pt>
                <c:pt idx="4">
                  <c:v>11608.666666666666</c:v>
                </c:pt>
                <c:pt idx="5">
                  <c:v>10853.75</c:v>
                </c:pt>
                <c:pt idx="6">
                  <c:v>12713.166666666666</c:v>
                </c:pt>
                <c:pt idx="7">
                  <c:v>9060.4166666666661</c:v>
                </c:pt>
                <c:pt idx="8">
                  <c:v>8356.25</c:v>
                </c:pt>
                <c:pt idx="9">
                  <c:v>7887.166666666667</c:v>
                </c:pt>
                <c:pt idx="10">
                  <c:v>18388.25</c:v>
                </c:pt>
                <c:pt idx="11">
                  <c:v>13124.583333333334</c:v>
                </c:pt>
                <c:pt idx="12">
                  <c:v>11437.083333333334</c:v>
                </c:pt>
                <c:pt idx="13">
                  <c:v>13410.833333333334</c:v>
                </c:pt>
                <c:pt idx="14">
                  <c:v>17393.666666666668</c:v>
                </c:pt>
                <c:pt idx="15">
                  <c:v>19304.25</c:v>
                </c:pt>
                <c:pt idx="16">
                  <c:v>13629.75</c:v>
                </c:pt>
                <c:pt idx="17">
                  <c:v>14611.25</c:v>
                </c:pt>
                <c:pt idx="18">
                  <c:v>15979.666666666666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Approved'!$G$226:$G$244</c:f>
              <c:numCache>
                <c:formatCode>#,##0</c:formatCode>
                <c:ptCount val="19"/>
                <c:pt idx="0">
                  <c:v>42072.5</c:v>
                </c:pt>
                <c:pt idx="1">
                  <c:v>43885.416666666664</c:v>
                </c:pt>
                <c:pt idx="2">
                  <c:v>54860.083333333336</c:v>
                </c:pt>
                <c:pt idx="3">
                  <c:v>42982.416666666664</c:v>
                </c:pt>
                <c:pt idx="4">
                  <c:v>40045.833333333336</c:v>
                </c:pt>
                <c:pt idx="5">
                  <c:v>42286.416666666664</c:v>
                </c:pt>
                <c:pt idx="6">
                  <c:v>38590.333333333336</c:v>
                </c:pt>
                <c:pt idx="7">
                  <c:v>48559.333333333336</c:v>
                </c:pt>
                <c:pt idx="8">
                  <c:v>43928.5</c:v>
                </c:pt>
                <c:pt idx="9">
                  <c:v>59042</c:v>
                </c:pt>
                <c:pt idx="10">
                  <c:v>80922.666666666672</c:v>
                </c:pt>
                <c:pt idx="11">
                  <c:v>102830.33333333333</c:v>
                </c:pt>
                <c:pt idx="12">
                  <c:v>129995.08333333333</c:v>
                </c:pt>
                <c:pt idx="13">
                  <c:v>177164.08333333334</c:v>
                </c:pt>
                <c:pt idx="14">
                  <c:v>202611.16666666666</c:v>
                </c:pt>
                <c:pt idx="15">
                  <c:v>238379.08333333334</c:v>
                </c:pt>
                <c:pt idx="16">
                  <c:v>193406.16666666666</c:v>
                </c:pt>
                <c:pt idx="17">
                  <c:v>233918.08333333334</c:v>
                </c:pt>
                <c:pt idx="18">
                  <c:v>218916.66666666666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Approved'!$J$226:$J$244</c:f>
              <c:numCache>
                <c:formatCode>#,##0</c:formatCode>
                <c:ptCount val="19"/>
                <c:pt idx="0">
                  <c:v>37568.5</c:v>
                </c:pt>
                <c:pt idx="1">
                  <c:v>32276.333333333332</c:v>
                </c:pt>
                <c:pt idx="2">
                  <c:v>45983.666666666664</c:v>
                </c:pt>
                <c:pt idx="3">
                  <c:v>33921</c:v>
                </c:pt>
                <c:pt idx="4">
                  <c:v>36993.583333333336</c:v>
                </c:pt>
                <c:pt idx="5">
                  <c:v>21509.583333333332</c:v>
                </c:pt>
                <c:pt idx="6">
                  <c:v>12462.666666666666</c:v>
                </c:pt>
                <c:pt idx="7">
                  <c:v>15927</c:v>
                </c:pt>
                <c:pt idx="8">
                  <c:v>17016.916666666668</c:v>
                </c:pt>
                <c:pt idx="9">
                  <c:v>27388.75</c:v>
                </c:pt>
                <c:pt idx="10">
                  <c:v>68202.333333333328</c:v>
                </c:pt>
                <c:pt idx="11">
                  <c:v>105660.91666666667</c:v>
                </c:pt>
                <c:pt idx="12">
                  <c:v>259275.41666666666</c:v>
                </c:pt>
                <c:pt idx="13">
                  <c:v>225838.58333333334</c:v>
                </c:pt>
                <c:pt idx="14">
                  <c:v>257191.75</c:v>
                </c:pt>
                <c:pt idx="15">
                  <c:v>287895</c:v>
                </c:pt>
                <c:pt idx="16">
                  <c:v>156058.66666666666</c:v>
                </c:pt>
                <c:pt idx="17">
                  <c:v>117949.33333333333</c:v>
                </c:pt>
                <c:pt idx="18">
                  <c:v>48719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Approved'!$L$226:$L$244</c:f>
              <c:numCache>
                <c:formatCode>#,##0</c:formatCode>
                <c:ptCount val="19"/>
                <c:pt idx="0">
                  <c:v>689.33333333333337</c:v>
                </c:pt>
                <c:pt idx="1">
                  <c:v>1638.5833333333333</c:v>
                </c:pt>
                <c:pt idx="2">
                  <c:v>616.66666666666663</c:v>
                </c:pt>
                <c:pt idx="3">
                  <c:v>18173.583333333332</c:v>
                </c:pt>
                <c:pt idx="4">
                  <c:v>4863.166666666667</c:v>
                </c:pt>
                <c:pt idx="5">
                  <c:v>2381.5</c:v>
                </c:pt>
                <c:pt idx="6">
                  <c:v>805.75</c:v>
                </c:pt>
                <c:pt idx="7">
                  <c:v>2071.25</c:v>
                </c:pt>
                <c:pt idx="8">
                  <c:v>6879.833333333333</c:v>
                </c:pt>
                <c:pt idx="9">
                  <c:v>41644.166666666664</c:v>
                </c:pt>
                <c:pt idx="10">
                  <c:v>5816.5</c:v>
                </c:pt>
                <c:pt idx="11">
                  <c:v>66929.25</c:v>
                </c:pt>
                <c:pt idx="12">
                  <c:v>2795.5</c:v>
                </c:pt>
                <c:pt idx="13">
                  <c:v>12914.083333333334</c:v>
                </c:pt>
                <c:pt idx="14">
                  <c:v>9037</c:v>
                </c:pt>
                <c:pt idx="15">
                  <c:v>13261.333333333334</c:v>
                </c:pt>
                <c:pt idx="16">
                  <c:v>18246.916666666668</c:v>
                </c:pt>
                <c:pt idx="17">
                  <c:v>17233.5</c:v>
                </c:pt>
                <c:pt idx="18">
                  <c:v>1675</c:v>
                </c:pt>
              </c:numCache>
            </c:numRef>
          </c:val>
        </c:ser>
        <c:marker val="1"/>
        <c:axId val="195004672"/>
        <c:axId val="195022848"/>
      </c:lineChart>
      <c:catAx>
        <c:axId val="19500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22848"/>
        <c:crosses val="autoZero"/>
        <c:auto val="1"/>
        <c:lblAlgn val="ctr"/>
        <c:lblOffset val="100"/>
        <c:tickLblSkip val="1"/>
        <c:tickMarkSkip val="1"/>
      </c:catAx>
      <c:valAx>
        <c:axId val="19502284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348816246454044"/>
          <c:y val="5.2173913043478522E-2"/>
          <c:w val="0.3883987380365333"/>
          <c:h val="0.217391532580171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9748312051710863E-2"/>
          <c:y val="3.5670745976030406E-2"/>
          <c:w val="0.87342554754495361"/>
          <c:h val="0.79571602947221509"/>
        </c:manualLayout>
      </c:layout>
      <c:lineChart>
        <c:grouping val="standard"/>
        <c:ser>
          <c:idx val="0"/>
          <c:order val="0"/>
          <c:tx>
            <c:strRef>
              <c:f>'Building Plans Approved1'!$H$4</c:f>
              <c:strCache>
                <c:ptCount val="1"/>
                <c:pt idx="0">
                  <c:v>Square metres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trendlineType val="poly"/>
            <c:order val="6"/>
          </c:trendline>
          <c:cat>
            <c:numRef>
              <c:f>'Building Plans Approved1'!$A$197:$A$223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'Building Plans Approved'!$O$197:$O$223</c:f>
              <c:numCache>
                <c:formatCode>#,##0</c:formatCode>
                <c:ptCount val="27"/>
                <c:pt idx="0">
                  <c:v>44062</c:v>
                </c:pt>
                <c:pt idx="1">
                  <c:v>77837</c:v>
                </c:pt>
                <c:pt idx="2">
                  <c:v>72684</c:v>
                </c:pt>
                <c:pt idx="3">
                  <c:v>62071</c:v>
                </c:pt>
                <c:pt idx="4">
                  <c:v>94213</c:v>
                </c:pt>
                <c:pt idx="5">
                  <c:v>137024</c:v>
                </c:pt>
                <c:pt idx="6">
                  <c:v>49674</c:v>
                </c:pt>
                <c:pt idx="7">
                  <c:v>54592</c:v>
                </c:pt>
                <c:pt idx="8">
                  <c:v>109485</c:v>
                </c:pt>
                <c:pt idx="9">
                  <c:v>178543</c:v>
                </c:pt>
                <c:pt idx="10">
                  <c:v>52705</c:v>
                </c:pt>
                <c:pt idx="11">
                  <c:v>55020</c:v>
                </c:pt>
                <c:pt idx="12">
                  <c:v>98015</c:v>
                </c:pt>
                <c:pt idx="13">
                  <c:v>67188</c:v>
                </c:pt>
                <c:pt idx="14">
                  <c:v>67968</c:v>
                </c:pt>
                <c:pt idx="15">
                  <c:v>55367</c:v>
                </c:pt>
                <c:pt idx="16">
                  <c:v>50378</c:v>
                </c:pt>
                <c:pt idx="17">
                  <c:v>72447</c:v>
                </c:pt>
                <c:pt idx="18">
                  <c:v>64738</c:v>
                </c:pt>
                <c:pt idx="19">
                  <c:v>50433</c:v>
                </c:pt>
                <c:pt idx="20">
                  <c:v>140078</c:v>
                </c:pt>
                <c:pt idx="21">
                  <c:v>68334</c:v>
                </c:pt>
                <c:pt idx="22">
                  <c:v>48031</c:v>
                </c:pt>
                <c:pt idx="23">
                  <c:v>106887</c:v>
                </c:pt>
                <c:pt idx="24">
                  <c:v>45781</c:v>
                </c:pt>
                <c:pt idx="25">
                  <c:v>40594</c:v>
                </c:pt>
                <c:pt idx="26">
                  <c:v>50002</c:v>
                </c:pt>
              </c:numCache>
            </c:numRef>
          </c:val>
        </c:ser>
        <c:marker val="1"/>
        <c:axId val="195196416"/>
        <c:axId val="195197952"/>
      </c:lineChart>
      <c:dateAx>
        <c:axId val="1951964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5197952"/>
        <c:crosses val="autoZero"/>
        <c:auto val="1"/>
        <c:lblOffset val="100"/>
      </c:dateAx>
      <c:valAx>
        <c:axId val="19519795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5196416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1860709589243011"/>
          <c:y val="5.2384372378729553E-2"/>
          <c:w val="0.2592010249995938"/>
          <c:h val="0.13174967586882971"/>
        </c:manualLayout>
      </c:layout>
      <c:txPr>
        <a:bodyPr/>
        <a:lstStyle/>
        <a:p>
          <a:pPr>
            <a:defRPr lang="en-ZA" sz="1200" b="1"/>
          </a:pPr>
          <a:endParaRPr lang="en-US"/>
        </a:p>
      </c:txPr>
    </c:legend>
    <c:plotVisOnly val="1"/>
  </c:chart>
  <c:spPr>
    <a:solidFill>
      <a:schemeClr val="accent6">
        <a:lumMod val="7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9532237673832556E-2"/>
          <c:y val="3.4934497816593885E-2"/>
          <c:w val="0.92541087231354102"/>
          <c:h val="0.7409024745269287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Approved1'!$B$225:$B$243</c:f>
              <c:numCache>
                <c:formatCode>#,##0</c:formatCode>
                <c:ptCount val="19"/>
                <c:pt idx="0">
                  <c:v>3840.0833333333335</c:v>
                </c:pt>
                <c:pt idx="1">
                  <c:v>14243.75</c:v>
                </c:pt>
                <c:pt idx="2">
                  <c:v>5982.916666666667</c:v>
                </c:pt>
                <c:pt idx="3">
                  <c:v>7401</c:v>
                </c:pt>
                <c:pt idx="4">
                  <c:v>8324.8333333333339</c:v>
                </c:pt>
                <c:pt idx="5">
                  <c:v>7065.166666666667</c:v>
                </c:pt>
                <c:pt idx="6">
                  <c:v>9990.25</c:v>
                </c:pt>
                <c:pt idx="7">
                  <c:v>4690.666666666667</c:v>
                </c:pt>
                <c:pt idx="8">
                  <c:v>11529.75</c:v>
                </c:pt>
                <c:pt idx="9">
                  <c:v>4412.583333333333</c:v>
                </c:pt>
                <c:pt idx="10">
                  <c:v>2711.0833333333335</c:v>
                </c:pt>
                <c:pt idx="11">
                  <c:v>6691.416666666667</c:v>
                </c:pt>
                <c:pt idx="12">
                  <c:v>5342.583333333333</c:v>
                </c:pt>
                <c:pt idx="13">
                  <c:v>13978.25</c:v>
                </c:pt>
                <c:pt idx="14">
                  <c:v>10468</c:v>
                </c:pt>
                <c:pt idx="15">
                  <c:v>20702.416666666668</c:v>
                </c:pt>
                <c:pt idx="16">
                  <c:v>15222.166666666666</c:v>
                </c:pt>
                <c:pt idx="17">
                  <c:v>9268.5</c:v>
                </c:pt>
                <c:pt idx="18">
                  <c:v>15542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Approved1'!$D$225:$D$243</c:f>
              <c:numCache>
                <c:formatCode>#,##0</c:formatCode>
                <c:ptCount val="19"/>
                <c:pt idx="0">
                  <c:v>7911.75</c:v>
                </c:pt>
                <c:pt idx="1">
                  <c:v>9089</c:v>
                </c:pt>
                <c:pt idx="2">
                  <c:v>12454.333333333334</c:v>
                </c:pt>
                <c:pt idx="3">
                  <c:v>6991.166666666667</c:v>
                </c:pt>
                <c:pt idx="4">
                  <c:v>9341.1666666666661</c:v>
                </c:pt>
                <c:pt idx="5">
                  <c:v>8364.5</c:v>
                </c:pt>
                <c:pt idx="6">
                  <c:v>26515.833333333332</c:v>
                </c:pt>
                <c:pt idx="7">
                  <c:v>7060.75</c:v>
                </c:pt>
                <c:pt idx="8">
                  <c:v>3186</c:v>
                </c:pt>
                <c:pt idx="9">
                  <c:v>10516.583333333334</c:v>
                </c:pt>
                <c:pt idx="10">
                  <c:v>11288.083333333334</c:v>
                </c:pt>
                <c:pt idx="11">
                  <c:v>7099.083333333333</c:v>
                </c:pt>
                <c:pt idx="12">
                  <c:v>13125.25</c:v>
                </c:pt>
                <c:pt idx="13">
                  <c:v>9684.8333333333339</c:v>
                </c:pt>
                <c:pt idx="14">
                  <c:v>12652.166666666666</c:v>
                </c:pt>
                <c:pt idx="15">
                  <c:v>16911.416666666668</c:v>
                </c:pt>
                <c:pt idx="16">
                  <c:v>10115.916666666666</c:v>
                </c:pt>
                <c:pt idx="17">
                  <c:v>4207</c:v>
                </c:pt>
                <c:pt idx="18">
                  <c:v>38913.666666666664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Approved1'!$F$225:$F$243</c:f>
              <c:numCache>
                <c:formatCode>#,##0</c:formatCode>
                <c:ptCount val="19"/>
                <c:pt idx="0">
                  <c:v>19273.166666666668</c:v>
                </c:pt>
                <c:pt idx="1">
                  <c:v>29577.666666666668</c:v>
                </c:pt>
                <c:pt idx="2">
                  <c:v>51713.583333333336</c:v>
                </c:pt>
                <c:pt idx="3">
                  <c:v>33714.916666666664</c:v>
                </c:pt>
                <c:pt idx="4">
                  <c:v>19005.25</c:v>
                </c:pt>
                <c:pt idx="5">
                  <c:v>18962.166666666668</c:v>
                </c:pt>
                <c:pt idx="6">
                  <c:v>8909.75</c:v>
                </c:pt>
                <c:pt idx="7">
                  <c:v>14173.083333333334</c:v>
                </c:pt>
                <c:pt idx="8">
                  <c:v>11034</c:v>
                </c:pt>
                <c:pt idx="9">
                  <c:v>13680.166666666666</c:v>
                </c:pt>
                <c:pt idx="10">
                  <c:v>14080.916666666666</c:v>
                </c:pt>
                <c:pt idx="11">
                  <c:v>15809</c:v>
                </c:pt>
                <c:pt idx="12">
                  <c:v>30065.666666666668</c:v>
                </c:pt>
                <c:pt idx="13">
                  <c:v>37507.5</c:v>
                </c:pt>
                <c:pt idx="14">
                  <c:v>32661.916666666668</c:v>
                </c:pt>
                <c:pt idx="15">
                  <c:v>44614.75</c:v>
                </c:pt>
                <c:pt idx="16">
                  <c:v>26641.916666666668</c:v>
                </c:pt>
                <c:pt idx="17">
                  <c:v>19789.833333333332</c:v>
                </c:pt>
                <c:pt idx="18">
                  <c:v>17982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Approved1'!$H$225:$H$243</c:f>
              <c:numCache>
                <c:formatCode>#,##0</c:formatCode>
                <c:ptCount val="19"/>
                <c:pt idx="0">
                  <c:v>4569</c:v>
                </c:pt>
                <c:pt idx="1">
                  <c:v>7634.166666666667</c:v>
                </c:pt>
                <c:pt idx="2">
                  <c:v>6208.583333333333</c:v>
                </c:pt>
                <c:pt idx="3">
                  <c:v>8724.4166666666661</c:v>
                </c:pt>
                <c:pt idx="4">
                  <c:v>7786.416666666667</c:v>
                </c:pt>
                <c:pt idx="5">
                  <c:v>6520.666666666667</c:v>
                </c:pt>
                <c:pt idx="6">
                  <c:v>7421.75</c:v>
                </c:pt>
                <c:pt idx="7">
                  <c:v>2261.8333333333335</c:v>
                </c:pt>
                <c:pt idx="8">
                  <c:v>2507</c:v>
                </c:pt>
                <c:pt idx="9">
                  <c:v>3559.5</c:v>
                </c:pt>
                <c:pt idx="10">
                  <c:v>2315</c:v>
                </c:pt>
                <c:pt idx="11">
                  <c:v>1419.0833333333333</c:v>
                </c:pt>
                <c:pt idx="12">
                  <c:v>5841.083333333333</c:v>
                </c:pt>
                <c:pt idx="13">
                  <c:v>2317.0833333333335</c:v>
                </c:pt>
                <c:pt idx="14">
                  <c:v>2456.3333333333335</c:v>
                </c:pt>
                <c:pt idx="15">
                  <c:v>1271.25</c:v>
                </c:pt>
                <c:pt idx="16">
                  <c:v>3471.4166666666665</c:v>
                </c:pt>
                <c:pt idx="17">
                  <c:v>1292.6666666666667</c:v>
                </c:pt>
                <c:pt idx="18">
                  <c:v>1045.3333333333333</c:v>
                </c:pt>
              </c:numCache>
            </c:numRef>
          </c:val>
        </c:ser>
        <c:marker val="1"/>
        <c:axId val="195260800"/>
        <c:axId val="195262336"/>
      </c:lineChart>
      <c:catAx>
        <c:axId val="19526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262336"/>
        <c:crosses val="autoZero"/>
        <c:auto val="1"/>
        <c:lblAlgn val="ctr"/>
        <c:lblOffset val="100"/>
        <c:tickLblSkip val="1"/>
        <c:tickMarkSkip val="1"/>
      </c:catAx>
      <c:valAx>
        <c:axId val="195262336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26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764853256979227"/>
          <c:y val="3.0567685589520218E-2"/>
          <c:w val="0.38938049066181929"/>
          <c:h val="0.218340611353712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7263616841283833E-2"/>
          <c:y val="4.9382716049383157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Approved1'!$C$225:$C$243</c:f>
              <c:numCache>
                <c:formatCode>#,##0</c:formatCode>
                <c:ptCount val="19"/>
                <c:pt idx="0">
                  <c:v>4589.833333333333</c:v>
                </c:pt>
                <c:pt idx="1">
                  <c:v>27548</c:v>
                </c:pt>
                <c:pt idx="2">
                  <c:v>7632.833333333333</c:v>
                </c:pt>
                <c:pt idx="3">
                  <c:v>11382</c:v>
                </c:pt>
                <c:pt idx="4">
                  <c:v>12204</c:v>
                </c:pt>
                <c:pt idx="5">
                  <c:v>12456.75</c:v>
                </c:pt>
                <c:pt idx="6">
                  <c:v>20132</c:v>
                </c:pt>
                <c:pt idx="7">
                  <c:v>8566.1666666666661</c:v>
                </c:pt>
                <c:pt idx="8">
                  <c:v>23872.666666666668</c:v>
                </c:pt>
                <c:pt idx="9">
                  <c:v>10190.5</c:v>
                </c:pt>
                <c:pt idx="10">
                  <c:v>5636.166666666667</c:v>
                </c:pt>
                <c:pt idx="11">
                  <c:v>15010.916666666666</c:v>
                </c:pt>
                <c:pt idx="12">
                  <c:v>12175.833333333334</c:v>
                </c:pt>
                <c:pt idx="13">
                  <c:v>53851.083333333336</c:v>
                </c:pt>
                <c:pt idx="14">
                  <c:v>46461.083333333336</c:v>
                </c:pt>
                <c:pt idx="15">
                  <c:v>98955.083333333328</c:v>
                </c:pt>
                <c:pt idx="16">
                  <c:v>86428.666666666672</c:v>
                </c:pt>
                <c:pt idx="17">
                  <c:v>65933.5</c:v>
                </c:pt>
                <c:pt idx="18">
                  <c:v>112955.33333333333</c:v>
                </c:pt>
              </c:numCache>
            </c:numRef>
          </c:val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Approved1'!$E$225:$E$243</c:f>
              <c:numCache>
                <c:formatCode>#,##0</c:formatCode>
                <c:ptCount val="19"/>
                <c:pt idx="0">
                  <c:v>8521.9166666666661</c:v>
                </c:pt>
                <c:pt idx="1">
                  <c:v>7273</c:v>
                </c:pt>
                <c:pt idx="2">
                  <c:v>14592.083333333334</c:v>
                </c:pt>
                <c:pt idx="3">
                  <c:v>7548.666666666667</c:v>
                </c:pt>
                <c:pt idx="4">
                  <c:v>10886.083333333334</c:v>
                </c:pt>
                <c:pt idx="5">
                  <c:v>13279.583333333334</c:v>
                </c:pt>
                <c:pt idx="6">
                  <c:v>89936.583333333328</c:v>
                </c:pt>
                <c:pt idx="7">
                  <c:v>28239.25</c:v>
                </c:pt>
                <c:pt idx="8">
                  <c:v>4859.333333333333</c:v>
                </c:pt>
                <c:pt idx="9">
                  <c:v>24836.833333333332</c:v>
                </c:pt>
                <c:pt idx="10">
                  <c:v>58835.75</c:v>
                </c:pt>
                <c:pt idx="11">
                  <c:v>28198.75</c:v>
                </c:pt>
                <c:pt idx="12">
                  <c:v>39097.666666666664</c:v>
                </c:pt>
                <c:pt idx="13">
                  <c:v>32899.916666666664</c:v>
                </c:pt>
                <c:pt idx="14">
                  <c:v>52106.5</c:v>
                </c:pt>
                <c:pt idx="15">
                  <c:v>78463.166666666672</c:v>
                </c:pt>
                <c:pt idx="16">
                  <c:v>50133.416666666664</c:v>
                </c:pt>
                <c:pt idx="17">
                  <c:v>23878</c:v>
                </c:pt>
                <c:pt idx="18">
                  <c:v>232691.33333333334</c:v>
                </c:pt>
              </c:numCache>
            </c:numRef>
          </c:val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Approved1'!$G$225:$G$243</c:f>
              <c:numCache>
                <c:formatCode>#,##0</c:formatCode>
                <c:ptCount val="19"/>
                <c:pt idx="0">
                  <c:v>14460.416666666666</c:v>
                </c:pt>
                <c:pt idx="1">
                  <c:v>23658.416666666668</c:v>
                </c:pt>
                <c:pt idx="2">
                  <c:v>62975.083333333336</c:v>
                </c:pt>
                <c:pt idx="3">
                  <c:v>31883.166666666668</c:v>
                </c:pt>
                <c:pt idx="4">
                  <c:v>19974</c:v>
                </c:pt>
                <c:pt idx="5">
                  <c:v>21669.333333333332</c:v>
                </c:pt>
                <c:pt idx="6">
                  <c:v>11261.833333333334</c:v>
                </c:pt>
                <c:pt idx="7">
                  <c:v>18105.833333333332</c:v>
                </c:pt>
                <c:pt idx="8">
                  <c:v>16001.25</c:v>
                </c:pt>
                <c:pt idx="9">
                  <c:v>25362.833333333332</c:v>
                </c:pt>
                <c:pt idx="10">
                  <c:v>19439.166666666668</c:v>
                </c:pt>
                <c:pt idx="11">
                  <c:v>28292.416666666668</c:v>
                </c:pt>
                <c:pt idx="12">
                  <c:v>55472.5</c:v>
                </c:pt>
                <c:pt idx="13">
                  <c:v>90039.166666666672</c:v>
                </c:pt>
                <c:pt idx="14">
                  <c:v>89748.666666666672</c:v>
                </c:pt>
                <c:pt idx="15">
                  <c:v>136256.91666666666</c:v>
                </c:pt>
                <c:pt idx="16">
                  <c:v>94567.833333333328</c:v>
                </c:pt>
                <c:pt idx="17">
                  <c:v>78350.416666666672</c:v>
                </c:pt>
                <c:pt idx="18">
                  <c:v>69828.333333333328</c:v>
                </c:pt>
              </c:numCache>
            </c:numRef>
          </c:val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Approved1'!$A$225:$A$243</c:f>
              <c:strCache>
                <c:ptCount val="19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  <c:pt idx="18">
                  <c:v>Average 2011</c:v>
                </c:pt>
              </c:strCache>
            </c:strRef>
          </c:cat>
          <c:val>
            <c:numRef>
              <c:f>'Building Plans Approved1'!$I$225:$I$243</c:f>
              <c:numCache>
                <c:formatCode>#,##0</c:formatCode>
                <c:ptCount val="19"/>
                <c:pt idx="0">
                  <c:v>4149.25</c:v>
                </c:pt>
                <c:pt idx="1">
                  <c:v>6637.666666666667</c:v>
                </c:pt>
                <c:pt idx="2">
                  <c:v>9236.3333333333339</c:v>
                </c:pt>
                <c:pt idx="3">
                  <c:v>10698.916666666666</c:v>
                </c:pt>
                <c:pt idx="4">
                  <c:v>10343.75</c:v>
                </c:pt>
                <c:pt idx="5">
                  <c:v>7928.083333333333</c:v>
                </c:pt>
                <c:pt idx="6">
                  <c:v>9889.5833333333339</c:v>
                </c:pt>
                <c:pt idx="7">
                  <c:v>3139.25</c:v>
                </c:pt>
                <c:pt idx="8">
                  <c:v>2968.8333333333335</c:v>
                </c:pt>
                <c:pt idx="9">
                  <c:v>5344.333333333333</c:v>
                </c:pt>
                <c:pt idx="10">
                  <c:v>4410.916666666667</c:v>
                </c:pt>
                <c:pt idx="11">
                  <c:v>3187.8333333333335</c:v>
                </c:pt>
                <c:pt idx="12">
                  <c:v>14887.666666666666</c:v>
                </c:pt>
                <c:pt idx="13">
                  <c:v>6535</c:v>
                </c:pt>
                <c:pt idx="14">
                  <c:v>9256.4166666666661</c:v>
                </c:pt>
                <c:pt idx="15">
                  <c:v>5552.416666666667</c:v>
                </c:pt>
                <c:pt idx="16">
                  <c:v>15993.666666666666</c:v>
                </c:pt>
                <c:pt idx="17">
                  <c:v>6521.166666666667</c:v>
                </c:pt>
                <c:pt idx="18">
                  <c:v>6557.666666666667</c:v>
                </c:pt>
              </c:numCache>
            </c:numRef>
          </c:val>
        </c:ser>
        <c:marker val="1"/>
        <c:axId val="195412352"/>
        <c:axId val="195413888"/>
      </c:lineChart>
      <c:catAx>
        <c:axId val="19541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13888"/>
        <c:crosses val="autoZero"/>
        <c:auto val="1"/>
        <c:lblAlgn val="ctr"/>
        <c:lblOffset val="100"/>
        <c:tickLblSkip val="1"/>
        <c:tickMarkSkip val="1"/>
      </c:catAx>
      <c:valAx>
        <c:axId val="19541388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1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899047743000005"/>
          <c:y val="3.9215686274509803E-2"/>
          <c:w val="0.38888939502397996"/>
          <c:h val="0.217865381206439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9.9748312051710863E-2"/>
          <c:y val="3.5670745976030392E-2"/>
          <c:w val="0.87342554754495361"/>
          <c:h val="0.79571602947221531"/>
        </c:manualLayout>
      </c:layout>
      <c:lineChart>
        <c:grouping val="standard"/>
        <c:ser>
          <c:idx val="0"/>
          <c:order val="0"/>
          <c:tx>
            <c:strRef>
              <c:f>'Building Plans Approved1'!$H$4</c:f>
              <c:strCache>
                <c:ptCount val="1"/>
                <c:pt idx="0">
                  <c:v>Square metres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trendlineType val="poly"/>
            <c:order val="6"/>
          </c:trendline>
          <c:cat>
            <c:numRef>
              <c:f>'Building Plans Approved1'!$A$197:$A$223</c:f>
              <c:numCache>
                <c:formatCode>mmm\-yy</c:formatCode>
                <c:ptCount val="2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</c:numCache>
            </c:numRef>
          </c:cat>
          <c:val>
            <c:numRef>
              <c:f>'Building Plans Approved1'!$K$197:$K$223</c:f>
              <c:numCache>
                <c:formatCode>#,##0</c:formatCode>
                <c:ptCount val="27"/>
                <c:pt idx="0">
                  <c:v>101198</c:v>
                </c:pt>
                <c:pt idx="1">
                  <c:v>67590</c:v>
                </c:pt>
                <c:pt idx="2">
                  <c:v>47385</c:v>
                </c:pt>
                <c:pt idx="3">
                  <c:v>68897</c:v>
                </c:pt>
                <c:pt idx="4">
                  <c:v>108833</c:v>
                </c:pt>
                <c:pt idx="5">
                  <c:v>33345</c:v>
                </c:pt>
                <c:pt idx="6">
                  <c:v>54208</c:v>
                </c:pt>
                <c:pt idx="7">
                  <c:v>28254</c:v>
                </c:pt>
                <c:pt idx="8">
                  <c:v>49795</c:v>
                </c:pt>
                <c:pt idx="9">
                  <c:v>20674</c:v>
                </c:pt>
                <c:pt idx="10">
                  <c:v>65391</c:v>
                </c:pt>
                <c:pt idx="11">
                  <c:v>19847</c:v>
                </c:pt>
                <c:pt idx="12">
                  <c:v>17946</c:v>
                </c:pt>
                <c:pt idx="13">
                  <c:v>67150</c:v>
                </c:pt>
                <c:pt idx="14">
                  <c:v>69799</c:v>
                </c:pt>
                <c:pt idx="15">
                  <c:v>27620</c:v>
                </c:pt>
                <c:pt idx="16">
                  <c:v>26775</c:v>
                </c:pt>
                <c:pt idx="17">
                  <c:v>37712</c:v>
                </c:pt>
                <c:pt idx="18">
                  <c:v>34770</c:v>
                </c:pt>
                <c:pt idx="19">
                  <c:v>16285</c:v>
                </c:pt>
                <c:pt idx="20">
                  <c:v>33732</c:v>
                </c:pt>
                <c:pt idx="21">
                  <c:v>36113</c:v>
                </c:pt>
                <c:pt idx="22">
                  <c:v>20035</c:v>
                </c:pt>
                <c:pt idx="23">
                  <c:v>26759</c:v>
                </c:pt>
                <c:pt idx="24" formatCode="General">
                  <c:v>121653</c:v>
                </c:pt>
                <c:pt idx="25" formatCode="General">
                  <c:v>35704</c:v>
                </c:pt>
                <c:pt idx="26" formatCode="General">
                  <c:v>63092</c:v>
                </c:pt>
              </c:numCache>
            </c:numRef>
          </c:val>
        </c:ser>
        <c:marker val="1"/>
        <c:axId val="195468672"/>
        <c:axId val="195470464"/>
      </c:lineChart>
      <c:dateAx>
        <c:axId val="1954686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5470464"/>
        <c:crosses val="autoZero"/>
        <c:auto val="1"/>
        <c:lblOffset val="100"/>
      </c:dateAx>
      <c:valAx>
        <c:axId val="195470464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95468672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1589551695978871"/>
          <c:y val="4.6854757613129683E-2"/>
          <c:w val="0.30191907595365658"/>
          <c:h val="0.17351674414192231"/>
        </c:manualLayout>
      </c:layout>
      <c:txPr>
        <a:bodyPr/>
        <a:lstStyle/>
        <a:p>
          <a:pPr>
            <a:defRPr lang="en-ZA" sz="1200" b="1"/>
          </a:pPr>
          <a:endParaRPr lang="en-US"/>
        </a:p>
      </c:txPr>
    </c:legend>
    <c:plotVisOnly val="1"/>
  </c:chart>
  <c:spPr>
    <a:solidFill>
      <a:schemeClr val="accent6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8282924808294532E-2"/>
          <c:y val="3.4858461963979875E-2"/>
          <c:w val="0.91666779694873168"/>
          <c:h val="0.89106943395423555"/>
        </c:manualLayout>
      </c:layout>
      <c:lineChart>
        <c:grouping val="standard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Approved'!$C$226:$C$243</c:f>
              <c:numCache>
                <c:formatCode>#,##0</c:formatCode>
                <c:ptCount val="18"/>
                <c:pt idx="0">
                  <c:v>8362.8333333333339</c:v>
                </c:pt>
                <c:pt idx="1">
                  <c:v>8597.75</c:v>
                </c:pt>
                <c:pt idx="2">
                  <c:v>9236.1666666666661</c:v>
                </c:pt>
                <c:pt idx="3">
                  <c:v>12336.083333333334</c:v>
                </c:pt>
                <c:pt idx="4">
                  <c:v>10219.25</c:v>
                </c:pt>
                <c:pt idx="5">
                  <c:v>10805.666666666666</c:v>
                </c:pt>
                <c:pt idx="6">
                  <c:v>13502.666666666666</c:v>
                </c:pt>
                <c:pt idx="7">
                  <c:v>8646.6666666666661</c:v>
                </c:pt>
                <c:pt idx="8">
                  <c:v>8365.9166666666661</c:v>
                </c:pt>
                <c:pt idx="9">
                  <c:v>7953.166666666667</c:v>
                </c:pt>
                <c:pt idx="10">
                  <c:v>29804.666666666668</c:v>
                </c:pt>
                <c:pt idx="11">
                  <c:v>13668.166666666666</c:v>
                </c:pt>
                <c:pt idx="12">
                  <c:v>9015.1666666666661</c:v>
                </c:pt>
                <c:pt idx="13">
                  <c:v>5352.833333333333</c:v>
                </c:pt>
                <c:pt idx="14">
                  <c:v>5147.25</c:v>
                </c:pt>
                <c:pt idx="15">
                  <c:v>5934.583333333333</c:v>
                </c:pt>
                <c:pt idx="16">
                  <c:v>2800.3333333333335</c:v>
                </c:pt>
                <c:pt idx="17">
                  <c:v>2627.25</c:v>
                </c:pt>
              </c:numCache>
            </c:numRef>
          </c:val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Approved'!$F$226:$F$243</c:f>
              <c:numCache>
                <c:formatCode>#,##0</c:formatCode>
                <c:ptCount val="18"/>
                <c:pt idx="0">
                  <c:v>49150.666666666664</c:v>
                </c:pt>
                <c:pt idx="1">
                  <c:v>46004</c:v>
                </c:pt>
                <c:pt idx="2">
                  <c:v>53843.666666666664</c:v>
                </c:pt>
                <c:pt idx="3">
                  <c:v>42175.083333333336</c:v>
                </c:pt>
                <c:pt idx="4">
                  <c:v>33807.833333333336</c:v>
                </c:pt>
                <c:pt idx="5">
                  <c:v>35337.083333333336</c:v>
                </c:pt>
                <c:pt idx="6">
                  <c:v>28354.25</c:v>
                </c:pt>
                <c:pt idx="7">
                  <c:v>33005.416666666664</c:v>
                </c:pt>
                <c:pt idx="8">
                  <c:v>29737.916666666668</c:v>
                </c:pt>
                <c:pt idx="9">
                  <c:v>36527.083333333336</c:v>
                </c:pt>
                <c:pt idx="10">
                  <c:v>43954.916666666664</c:v>
                </c:pt>
                <c:pt idx="11">
                  <c:v>50620.5</c:v>
                </c:pt>
                <c:pt idx="12">
                  <c:v>51747.583333333336</c:v>
                </c:pt>
                <c:pt idx="13">
                  <c:v>56357.083333333336</c:v>
                </c:pt>
                <c:pt idx="14">
                  <c:v>51162.916666666664</c:v>
                </c:pt>
                <c:pt idx="15">
                  <c:v>51678.5</c:v>
                </c:pt>
                <c:pt idx="16">
                  <c:v>33403.75</c:v>
                </c:pt>
                <c:pt idx="17">
                  <c:v>36099.916666666664</c:v>
                </c:pt>
              </c:numCache>
            </c:numRef>
          </c:val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Approved'!$I$226:$I$243</c:f>
              <c:numCache>
                <c:formatCode>#,##0</c:formatCode>
                <c:ptCount val="18"/>
                <c:pt idx="0">
                  <c:v>36251.333333333336</c:v>
                </c:pt>
                <c:pt idx="1">
                  <c:v>30730.25</c:v>
                </c:pt>
                <c:pt idx="2">
                  <c:v>40228.083333333336</c:v>
                </c:pt>
                <c:pt idx="3">
                  <c:v>27082.333333333332</c:v>
                </c:pt>
                <c:pt idx="4">
                  <c:v>26253.916666666668</c:v>
                </c:pt>
                <c:pt idx="5">
                  <c:v>14789.5</c:v>
                </c:pt>
                <c:pt idx="6">
                  <c:v>8151</c:v>
                </c:pt>
                <c:pt idx="7">
                  <c:v>9747</c:v>
                </c:pt>
                <c:pt idx="8">
                  <c:v>10102.916666666666</c:v>
                </c:pt>
                <c:pt idx="9">
                  <c:v>15495.666666666666</c:v>
                </c:pt>
                <c:pt idx="10">
                  <c:v>29153.916666666668</c:v>
                </c:pt>
                <c:pt idx="11">
                  <c:v>43213.25</c:v>
                </c:pt>
                <c:pt idx="12">
                  <c:v>86738.583333333328</c:v>
                </c:pt>
                <c:pt idx="13">
                  <c:v>62931.5</c:v>
                </c:pt>
                <c:pt idx="14">
                  <c:v>62257.333333333336</c:v>
                </c:pt>
                <c:pt idx="15">
                  <c:v>61256.083333333336</c:v>
                </c:pt>
                <c:pt idx="16">
                  <c:v>27874.833333333332</c:v>
                </c:pt>
                <c:pt idx="17">
                  <c:v>18194.666666666668</c:v>
                </c:pt>
              </c:numCache>
            </c:numRef>
          </c:val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8000"/>
                </a:solidFill>
                <a:prstDash val="solid"/>
              </a:ln>
            </c:spPr>
            <c:trendlineType val="poly"/>
            <c:order val="6"/>
          </c:trendline>
          <c:cat>
            <c:strRef>
              <c:f>'Building Plans Approved1'!$A$225:$A$242</c:f>
              <c:strCache>
                <c:ptCount val="18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  <c:pt idx="17">
                  <c:v>Average 2010</c:v>
                </c:pt>
              </c:strCache>
            </c:strRef>
          </c:cat>
          <c:val>
            <c:numRef>
              <c:f>'Building Plans Approved'!$K$226:$K$243</c:f>
              <c:numCache>
                <c:formatCode>#,##0</c:formatCode>
                <c:ptCount val="18"/>
                <c:pt idx="0">
                  <c:v>749</c:v>
                </c:pt>
                <c:pt idx="1">
                  <c:v>976.66666666666663</c:v>
                </c:pt>
                <c:pt idx="2">
                  <c:v>564.08333333333337</c:v>
                </c:pt>
                <c:pt idx="3">
                  <c:v>2702.5</c:v>
                </c:pt>
                <c:pt idx="4">
                  <c:v>2061.5833333333335</c:v>
                </c:pt>
                <c:pt idx="5">
                  <c:v>1157.5833333333333</c:v>
                </c:pt>
                <c:pt idx="6">
                  <c:v>568.25</c:v>
                </c:pt>
                <c:pt idx="7">
                  <c:v>1034.3333333333333</c:v>
                </c:pt>
                <c:pt idx="8">
                  <c:v>1691.6666666666667</c:v>
                </c:pt>
                <c:pt idx="9">
                  <c:v>5879.333333333333</c:v>
                </c:pt>
                <c:pt idx="10">
                  <c:v>2207.1666666666665</c:v>
                </c:pt>
                <c:pt idx="11">
                  <c:v>5505.416666666667</c:v>
                </c:pt>
                <c:pt idx="12">
                  <c:v>853.83333333333337</c:v>
                </c:pt>
                <c:pt idx="13">
                  <c:v>2518.0833333333335</c:v>
                </c:pt>
                <c:pt idx="14">
                  <c:v>2044.3333333333333</c:v>
                </c:pt>
                <c:pt idx="15">
                  <c:v>2785.1666666666665</c:v>
                </c:pt>
                <c:pt idx="16">
                  <c:v>3131.6666666666665</c:v>
                </c:pt>
                <c:pt idx="17">
                  <c:v>2973.5</c:v>
                </c:pt>
              </c:numCache>
            </c:numRef>
          </c:val>
        </c:ser>
        <c:marker val="1"/>
        <c:axId val="121336192"/>
        <c:axId val="121337728"/>
      </c:lineChart>
      <c:catAx>
        <c:axId val="121336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37728"/>
        <c:crosses val="autoZero"/>
        <c:auto val="1"/>
        <c:lblAlgn val="ctr"/>
        <c:lblOffset val="100"/>
        <c:tickLblSkip val="1"/>
        <c:tickMarkSkip val="1"/>
      </c:catAx>
      <c:valAx>
        <c:axId val="12133772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3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235687186828919"/>
          <c:y val="1.9607843137254902E-2"/>
          <c:w val="0.46254378429969334"/>
          <c:h val="0.194626456006725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25292740046913E-2"/>
          <c:y val="3.6480724920287477E-2"/>
          <c:w val="0.91569086651055887"/>
          <c:h val="0.9291855229696756"/>
        </c:manualLayout>
      </c:layout>
      <c:lineChart>
        <c:grouping val="standard"/>
        <c:ser>
          <c:idx val="0"/>
          <c:order val="0"/>
          <c:tx>
            <c:strRef>
              <c:f>'Cement Sales'!$F$3</c:f>
              <c:strCache>
                <c:ptCount val="1"/>
                <c:pt idx="0">
                  <c:v>KZN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'Cement Sales'!$A$128:$A$136</c:f>
              <c:strCache>
                <c:ptCount val="9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  <c:pt idx="8">
                  <c:v>Year-on-Year 2011</c:v>
                </c:pt>
              </c:strCache>
            </c:strRef>
          </c:cat>
          <c:val>
            <c:numRef>
              <c:f>'Cement Sales'!$F$128:$F$136</c:f>
              <c:numCache>
                <c:formatCode>#,##0.00</c:formatCode>
                <c:ptCount val="9"/>
                <c:pt idx="0">
                  <c:v>13.363994361057605</c:v>
                </c:pt>
                <c:pt idx="1">
                  <c:v>12.286892268895185</c:v>
                </c:pt>
                <c:pt idx="2">
                  <c:v>14.660915140669605</c:v>
                </c:pt>
                <c:pt idx="3">
                  <c:v>7.4094371157072372</c:v>
                </c:pt>
                <c:pt idx="4">
                  <c:v>6.6324910276206834</c:v>
                </c:pt>
                <c:pt idx="5">
                  <c:v>1.5624758905697773</c:v>
                </c:pt>
                <c:pt idx="6">
                  <c:v>-4.0820733491125578</c:v>
                </c:pt>
                <c:pt idx="7">
                  <c:v>-7.9237528753644453</c:v>
                </c:pt>
                <c:pt idx="8">
                  <c:v>-16.732030872591885</c:v>
                </c:pt>
              </c:numCache>
            </c:numRef>
          </c:val>
        </c:ser>
        <c:ser>
          <c:idx val="1"/>
          <c:order val="1"/>
          <c:tx>
            <c:strRef>
              <c:f>'Cement Sales'!$L$3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'Cement Sales'!$A$128:$A$136</c:f>
              <c:strCache>
                <c:ptCount val="9"/>
                <c:pt idx="0">
                  <c:v>Year-on-Year 2003</c:v>
                </c:pt>
                <c:pt idx="1">
                  <c:v>Year-on-Year 2004</c:v>
                </c:pt>
                <c:pt idx="2">
                  <c:v>Year-on-Year 2005</c:v>
                </c:pt>
                <c:pt idx="3">
                  <c:v>Year-on-Year 2006</c:v>
                </c:pt>
                <c:pt idx="4">
                  <c:v>Year-on-Year 2007</c:v>
                </c:pt>
                <c:pt idx="5">
                  <c:v>Year-on-Year 2008</c:v>
                </c:pt>
                <c:pt idx="6">
                  <c:v>Year-on-Year 2009</c:v>
                </c:pt>
                <c:pt idx="7">
                  <c:v>Year-on-Year 2010</c:v>
                </c:pt>
                <c:pt idx="8">
                  <c:v>Year-on-Year 2011</c:v>
                </c:pt>
              </c:strCache>
            </c:strRef>
          </c:cat>
          <c:val>
            <c:numRef>
              <c:f>'Cement Sales'!$L$128:$L$136</c:f>
              <c:numCache>
                <c:formatCode>#,##0.00</c:formatCode>
                <c:ptCount val="9"/>
                <c:pt idx="0">
                  <c:v>6.96805856165318</c:v>
                </c:pt>
                <c:pt idx="1">
                  <c:v>17.404874782987626</c:v>
                </c:pt>
                <c:pt idx="2">
                  <c:v>11.64197090288101</c:v>
                </c:pt>
                <c:pt idx="3">
                  <c:v>11.036077125378153</c:v>
                </c:pt>
                <c:pt idx="4">
                  <c:v>6.582493885841421</c:v>
                </c:pt>
                <c:pt idx="5">
                  <c:v>-4.6120412817592067</c:v>
                </c:pt>
                <c:pt idx="6">
                  <c:v>-12.588238076793537</c:v>
                </c:pt>
                <c:pt idx="7">
                  <c:v>-7.6970076287306206</c:v>
                </c:pt>
                <c:pt idx="8">
                  <c:v>-3.3306059393063352</c:v>
                </c:pt>
              </c:numCache>
            </c:numRef>
          </c:val>
        </c:ser>
        <c:marker val="1"/>
        <c:axId val="195495808"/>
        <c:axId val="195497344"/>
      </c:lineChart>
      <c:catAx>
        <c:axId val="1954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97344"/>
        <c:crosses val="autoZero"/>
        <c:auto val="1"/>
        <c:lblAlgn val="ctr"/>
        <c:lblOffset val="100"/>
        <c:tickLblSkip val="1"/>
        <c:tickMarkSkip val="1"/>
      </c:catAx>
      <c:valAx>
        <c:axId val="195497344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9580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18505058662561"/>
          <c:y val="1.0729613733905579E-2"/>
          <c:w val="0.16393442806828606"/>
          <c:h val="0.105150214592274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83241833842E-2"/>
          <c:y val="1.256272543396900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008"/>
        </c:manualLayout>
      </c:layout>
      <c:pie3DChart>
        <c:varyColors val="1"/>
        <c:ser>
          <c:idx val="0"/>
          <c:order val="0"/>
          <c:tx>
            <c:strRef>
              <c:f>'Cement Sales'!$A$117</c:f>
              <c:strCache>
                <c:ptCount val="1"/>
                <c:pt idx="0">
                  <c:v>Average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Sales'!$B$117:$K$117</c:f>
              <c:numCache>
                <c:formatCode>#,##0</c:formatCode>
                <c:ptCount val="10"/>
                <c:pt idx="0">
                  <c:v>64890.583333333336</c:v>
                </c:pt>
                <c:pt idx="1">
                  <c:v>48896</c:v>
                </c:pt>
                <c:pt idx="2">
                  <c:v>257535.66666666666</c:v>
                </c:pt>
                <c:pt idx="3">
                  <c:v>29297</c:v>
                </c:pt>
                <c:pt idx="4">
                  <c:v>105870.91666666667</c:v>
                </c:pt>
                <c:pt idx="5">
                  <c:v>18269.083333333332</c:v>
                </c:pt>
                <c:pt idx="6">
                  <c:v>24023.583333333332</c:v>
                </c:pt>
                <c:pt idx="7">
                  <c:v>59548.833333333336</c:v>
                </c:pt>
                <c:pt idx="8">
                  <c:v>13396.166666666666</c:v>
                </c:pt>
                <c:pt idx="9">
                  <c:v>87632.833333333328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35922188831164"/>
          <c:y val="0.72315636601762756"/>
          <c:w val="0.73362311054402685"/>
          <c:h val="0.2424782817640784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25089515958E-2"/>
          <c:y val="1.207724705252596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4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'Cement Sales'!$A$123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Sales'!$B$123:$K$123</c:f>
              <c:numCache>
                <c:formatCode>#,##0</c:formatCode>
                <c:ptCount val="10"/>
                <c:pt idx="0">
                  <c:v>91572.079999999973</c:v>
                </c:pt>
                <c:pt idx="1">
                  <c:v>95048.792499999967</c:v>
                </c:pt>
                <c:pt idx="2">
                  <c:v>404819.18250000011</c:v>
                </c:pt>
                <c:pt idx="3">
                  <c:v>44412.119999999944</c:v>
                </c:pt>
                <c:pt idx="4">
                  <c:v>179746.96</c:v>
                </c:pt>
                <c:pt idx="5">
                  <c:v>38374.309166666666</c:v>
                </c:pt>
                <c:pt idx="6">
                  <c:v>40893.044166666594</c:v>
                </c:pt>
                <c:pt idx="7">
                  <c:v>75871.791666666628</c:v>
                </c:pt>
                <c:pt idx="8">
                  <c:v>20931.527499999949</c:v>
                </c:pt>
                <c:pt idx="9">
                  <c:v>131068.09583333333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304836496201E-2"/>
          <c:y val="0.78351818723911748"/>
          <c:w val="0.80231787320514003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25089515968E-2"/>
          <c:y val="1.207724705252595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06079511621E-2"/>
          <c:y val="1.705952230032068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'Cement Sales'!$A$124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Sales'!$B$124:$K$124</c:f>
              <c:numCache>
                <c:formatCode>#,##0</c:formatCode>
                <c:ptCount val="10"/>
                <c:pt idx="0">
                  <c:v>108408.23583333334</c:v>
                </c:pt>
                <c:pt idx="1">
                  <c:v>84416.972499999974</c:v>
                </c:pt>
                <c:pt idx="2">
                  <c:v>328358.74000000005</c:v>
                </c:pt>
                <c:pt idx="3">
                  <c:v>37870.576666666624</c:v>
                </c:pt>
                <c:pt idx="4">
                  <c:v>172409.55724999998</c:v>
                </c:pt>
                <c:pt idx="5">
                  <c:v>30297.077499999999</c:v>
                </c:pt>
                <c:pt idx="6">
                  <c:v>40641.464999999982</c:v>
                </c:pt>
                <c:pt idx="7">
                  <c:v>69728.176666666652</c:v>
                </c:pt>
                <c:pt idx="8">
                  <c:v>18057.577499999985</c:v>
                </c:pt>
                <c:pt idx="9">
                  <c:v>91216.604166666672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304836496201E-2"/>
          <c:y val="0.78351818723911748"/>
          <c:w val="0.80231787320514003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25089515979E-2"/>
          <c:y val="1.20772470525259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06079511621E-2"/>
          <c:y val="1.705952230032068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'Cement Sales'!$A$125</c:f>
              <c:strCache>
                <c:ptCount val="1"/>
                <c:pt idx="0">
                  <c:v>Average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Sales'!$B$125:$K$125</c:f>
              <c:numCache>
                <c:formatCode>#,##0</c:formatCode>
                <c:ptCount val="10"/>
                <c:pt idx="0">
                  <c:v>100103.91666666667</c:v>
                </c:pt>
                <c:pt idx="1">
                  <c:v>78154.75</c:v>
                </c:pt>
                <c:pt idx="2">
                  <c:v>303493.91666666669</c:v>
                </c:pt>
                <c:pt idx="3">
                  <c:v>35041</c:v>
                </c:pt>
                <c:pt idx="4">
                  <c:v>158748.25</c:v>
                </c:pt>
                <c:pt idx="5">
                  <c:v>27934.166666666668</c:v>
                </c:pt>
                <c:pt idx="6">
                  <c:v>37541.583333333336</c:v>
                </c:pt>
                <c:pt idx="7">
                  <c:v>64315.833333333336</c:v>
                </c:pt>
                <c:pt idx="8">
                  <c:v>16560.416666666668</c:v>
                </c:pt>
                <c:pt idx="9">
                  <c:v>83972.333333333328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304836496201E-2"/>
          <c:y val="0.78351818723911748"/>
          <c:w val="0.80231787320514003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55" r="0.7500000000000115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25089515989E-2"/>
          <c:y val="1.2077247052525943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06079511621E-2"/>
          <c:y val="1.7059522300320689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'Cement Sales'!$A$126</c:f>
              <c:strCache>
                <c:ptCount val="1"/>
                <c:pt idx="0">
                  <c:v>Average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'Cement Sales'!$B$3:$K$3</c:f>
              <c:strCache>
                <c:ptCount val="10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Brdr/T'kei</c:v>
                </c:pt>
                <c:pt idx="7">
                  <c:v>N W Prov</c:v>
                </c:pt>
                <c:pt idx="8">
                  <c:v>N Cape</c:v>
                </c:pt>
                <c:pt idx="9">
                  <c:v>W Cape</c:v>
                </c:pt>
              </c:strCache>
            </c:strRef>
          </c:cat>
          <c:val>
            <c:numRef>
              <c:f>'Cement Sales'!$B$126:$K$126</c:f>
              <c:numCache>
                <c:formatCode>#,##0</c:formatCode>
                <c:ptCount val="10"/>
                <c:pt idx="0">
                  <c:v>83353.26073949445</c:v>
                </c:pt>
                <c:pt idx="1">
                  <c:v>65077.401983959593</c:v>
                </c:pt>
                <c:pt idx="2">
                  <c:v>252712.22595464313</c:v>
                </c:pt>
                <c:pt idx="3">
                  <c:v>150578.98040297916</c:v>
                </c:pt>
                <c:pt idx="4">
                  <c:v>132186.44380030065</c:v>
                </c:pt>
                <c:pt idx="5">
                  <c:v>23259.867688598049</c:v>
                </c:pt>
                <c:pt idx="6">
                  <c:v>31260.484159842897</c:v>
                </c:pt>
                <c:pt idx="7">
                  <c:v>53554.61830333418</c:v>
                </c:pt>
                <c:pt idx="8">
                  <c:v>13789.570417969695</c:v>
                </c:pt>
                <c:pt idx="9">
                  <c:v>69922.480866378202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304836496201E-2"/>
          <c:y val="0.78351818723911748"/>
          <c:w val="0.80231787320514003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3928116477297015E-2"/>
          <c:y val="3.6480724920287477E-2"/>
          <c:w val="0.93161558388262267"/>
          <c:h val="0.94349160217633765"/>
        </c:manualLayout>
      </c:layout>
      <c:lineChart>
        <c:grouping val="standard"/>
        <c:ser>
          <c:idx val="0"/>
          <c:order val="0"/>
          <c:tx>
            <c:strRef>
              <c:f>'House Prices'!$F$3</c:f>
              <c:strCache>
                <c:ptCount val="1"/>
                <c:pt idx="0">
                  <c:v>KZN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'House Prices'!$A$83:$A$97</c:f>
              <c:strCache>
                <c:ptCount val="15"/>
                <c:pt idx="0">
                  <c:v>Year-on-Year 1997</c:v>
                </c:pt>
                <c:pt idx="1">
                  <c:v>Year-on-Year 1998</c:v>
                </c:pt>
                <c:pt idx="2">
                  <c:v>Year-on-Year 1999</c:v>
                </c:pt>
                <c:pt idx="3">
                  <c:v>Year-on-Year 2000</c:v>
                </c:pt>
                <c:pt idx="4">
                  <c:v>Year-on-Year 2001</c:v>
                </c:pt>
                <c:pt idx="5">
                  <c:v>Year-on-Year 2002</c:v>
                </c:pt>
                <c:pt idx="6">
                  <c:v>Year-on-Year 2003</c:v>
                </c:pt>
                <c:pt idx="7">
                  <c:v>Year-on-Year 2004</c:v>
                </c:pt>
                <c:pt idx="8">
                  <c:v>Year-on-Year 2005</c:v>
                </c:pt>
                <c:pt idx="9">
                  <c:v>Year-on-Year 2006</c:v>
                </c:pt>
                <c:pt idx="10">
                  <c:v>Year-on-Year 2007</c:v>
                </c:pt>
                <c:pt idx="11">
                  <c:v>Year-on-Year 2008</c:v>
                </c:pt>
                <c:pt idx="12">
                  <c:v>Year-on-Year 2009</c:v>
                </c:pt>
                <c:pt idx="13">
                  <c:v>Year-on-Year 2010</c:v>
                </c:pt>
                <c:pt idx="14">
                  <c:v>Year-on-Year 2011</c:v>
                </c:pt>
              </c:strCache>
            </c:strRef>
          </c:cat>
          <c:val>
            <c:numRef>
              <c:f>'House Prices'!$F$83:$F$97</c:f>
              <c:numCache>
                <c:formatCode>#,##0.00</c:formatCode>
                <c:ptCount val="15"/>
                <c:pt idx="0">
                  <c:v>3.4988782917561521</c:v>
                </c:pt>
                <c:pt idx="1">
                  <c:v>14.27389973534588</c:v>
                </c:pt>
                <c:pt idx="2">
                  <c:v>3.890487845827924</c:v>
                </c:pt>
                <c:pt idx="3">
                  <c:v>6.6232460616312601</c:v>
                </c:pt>
                <c:pt idx="4">
                  <c:v>11.951838382303025</c:v>
                </c:pt>
                <c:pt idx="5">
                  <c:v>13.789933907153722</c:v>
                </c:pt>
                <c:pt idx="6">
                  <c:v>40.136896380366906</c:v>
                </c:pt>
                <c:pt idx="7">
                  <c:v>32.932996891560059</c:v>
                </c:pt>
                <c:pt idx="8">
                  <c:v>24.469482343888</c:v>
                </c:pt>
                <c:pt idx="9">
                  <c:v>19.634724724359259</c:v>
                </c:pt>
                <c:pt idx="10">
                  <c:v>8.0212988408256454</c:v>
                </c:pt>
                <c:pt idx="11">
                  <c:v>-3.7193861403549584</c:v>
                </c:pt>
                <c:pt idx="12">
                  <c:v>-0.3506115346154402</c:v>
                </c:pt>
                <c:pt idx="13">
                  <c:v>9.4491190488991705</c:v>
                </c:pt>
                <c:pt idx="14">
                  <c:v>-0.58065033915258446</c:v>
                </c:pt>
              </c:numCache>
            </c:numRef>
          </c:val>
        </c:ser>
        <c:ser>
          <c:idx val="1"/>
          <c:order val="1"/>
          <c:tx>
            <c:strRef>
              <c:f>'House Prices'!$K$3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'House Prices'!$A$83:$A$97</c:f>
              <c:strCache>
                <c:ptCount val="15"/>
                <c:pt idx="0">
                  <c:v>Year-on-Year 1997</c:v>
                </c:pt>
                <c:pt idx="1">
                  <c:v>Year-on-Year 1998</c:v>
                </c:pt>
                <c:pt idx="2">
                  <c:v>Year-on-Year 1999</c:v>
                </c:pt>
                <c:pt idx="3">
                  <c:v>Year-on-Year 2000</c:v>
                </c:pt>
                <c:pt idx="4">
                  <c:v>Year-on-Year 2001</c:v>
                </c:pt>
                <c:pt idx="5">
                  <c:v>Year-on-Year 2002</c:v>
                </c:pt>
                <c:pt idx="6">
                  <c:v>Year-on-Year 2003</c:v>
                </c:pt>
                <c:pt idx="7">
                  <c:v>Year-on-Year 2004</c:v>
                </c:pt>
                <c:pt idx="8">
                  <c:v>Year-on-Year 2005</c:v>
                </c:pt>
                <c:pt idx="9">
                  <c:v>Year-on-Year 2006</c:v>
                </c:pt>
                <c:pt idx="10">
                  <c:v>Year-on-Year 2007</c:v>
                </c:pt>
                <c:pt idx="11">
                  <c:v>Year-on-Year 2008</c:v>
                </c:pt>
                <c:pt idx="12">
                  <c:v>Year-on-Year 2009</c:v>
                </c:pt>
                <c:pt idx="13">
                  <c:v>Year-on-Year 2010</c:v>
                </c:pt>
                <c:pt idx="14">
                  <c:v>Year-on-Year 2011</c:v>
                </c:pt>
              </c:strCache>
            </c:strRef>
          </c:cat>
          <c:val>
            <c:numRef>
              <c:f>'House Prices'!$K$83:$K$97</c:f>
              <c:numCache>
                <c:formatCode>#,##0.00</c:formatCode>
                <c:ptCount val="15"/>
                <c:pt idx="0">
                  <c:v>8.936101549957403</c:v>
                </c:pt>
                <c:pt idx="1">
                  <c:v>13.808469351228597</c:v>
                </c:pt>
                <c:pt idx="2">
                  <c:v>4.9003038971799713</c:v>
                </c:pt>
                <c:pt idx="3">
                  <c:v>17.118031786868656</c:v>
                </c:pt>
                <c:pt idx="4">
                  <c:v>14.280064116870667</c:v>
                </c:pt>
                <c:pt idx="5">
                  <c:v>15.271506802908569</c:v>
                </c:pt>
                <c:pt idx="6">
                  <c:v>21.176094781406</c:v>
                </c:pt>
                <c:pt idx="7">
                  <c:v>32.240904851243386</c:v>
                </c:pt>
                <c:pt idx="8">
                  <c:v>22.720510805793673</c:v>
                </c:pt>
                <c:pt idx="9">
                  <c:v>15.307512103313318</c:v>
                </c:pt>
                <c:pt idx="10">
                  <c:v>14.560294625374256</c:v>
                </c:pt>
                <c:pt idx="11">
                  <c:v>3.9524711654790363</c:v>
                </c:pt>
                <c:pt idx="12">
                  <c:v>-0.25137668818179343</c:v>
                </c:pt>
                <c:pt idx="13">
                  <c:v>7.3460597758762276</c:v>
                </c:pt>
                <c:pt idx="14">
                  <c:v>-0.7612492234035424</c:v>
                </c:pt>
              </c:numCache>
            </c:numRef>
          </c:val>
        </c:ser>
        <c:marker val="1"/>
        <c:axId val="196049152"/>
        <c:axId val="196067328"/>
      </c:lineChart>
      <c:catAx>
        <c:axId val="19604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67328"/>
        <c:crosses val="autoZero"/>
        <c:auto val="1"/>
        <c:lblAlgn val="ctr"/>
        <c:lblOffset val="100"/>
        <c:tickLblSkip val="1"/>
        <c:tickMarkSkip val="1"/>
      </c:catAx>
      <c:valAx>
        <c:axId val="196067328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4915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52810621799311"/>
          <c:y val="1.0729613733905579E-2"/>
          <c:w val="0.15959133772773981"/>
          <c:h val="0.16237482117310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2850462469483889E-2"/>
          <c:y val="1.256272543396900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3738348410546713E-2"/>
          <c:y val="1.2562814070351759E-2"/>
          <c:w val="0.92289772270286641"/>
          <c:h val="0.78643216080400047"/>
        </c:manualLayout>
      </c:layout>
      <c:pie3DChart>
        <c:varyColors val="1"/>
        <c:ser>
          <c:idx val="0"/>
          <c:order val="0"/>
          <c:tx>
            <c:strRef>
              <c:f>'House Prices'!$A$66</c:f>
              <c:strCache>
                <c:ptCount val="1"/>
                <c:pt idx="0">
                  <c:v>Average 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257323778138489E-2"/>
                  <c:y val="-3.4867249633996852E-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4200183133294904E-3"/>
                  <c:y val="-0.11436025270710509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7416818530871414E-3"/>
                  <c:y val="-0.1160595066461761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Prices'!$B$66:$J$66</c:f>
              <c:numCache>
                <c:formatCode>#,##0</c:formatCode>
                <c:ptCount val="9"/>
                <c:pt idx="0">
                  <c:v>162730.92499999999</c:v>
                </c:pt>
                <c:pt idx="1">
                  <c:v>145293.375</c:v>
                </c:pt>
                <c:pt idx="2">
                  <c:v>192091.6</c:v>
                </c:pt>
                <c:pt idx="3">
                  <c:v>133658.375</c:v>
                </c:pt>
                <c:pt idx="4">
                  <c:v>176761.65</c:v>
                </c:pt>
                <c:pt idx="5">
                  <c:v>159735.75</c:v>
                </c:pt>
                <c:pt idx="6">
                  <c:v>146049.17499999999</c:v>
                </c:pt>
                <c:pt idx="7">
                  <c:v>131930.02499999999</c:v>
                </c:pt>
                <c:pt idx="8">
                  <c:v>192415.97499999998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35919036321344"/>
          <c:y val="0.72315636601762756"/>
          <c:w val="0.73362307877454913"/>
          <c:h val="0.2424782817640789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1.6336095242996593E-2"/>
          <c:y val="1.207724705252596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ZA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Prices'!$A$78</c:f>
              <c:strCache>
                <c:ptCount val="1"/>
                <c:pt idx="0">
                  <c:v>Average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8061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Prices'!$B$78:$J$78</c:f>
              <c:numCache>
                <c:formatCode>#,##0</c:formatCode>
                <c:ptCount val="9"/>
                <c:pt idx="0">
                  <c:v>837625.75</c:v>
                </c:pt>
                <c:pt idx="1">
                  <c:v>799550.07499999995</c:v>
                </c:pt>
                <c:pt idx="2">
                  <c:v>997075.47499999998</c:v>
                </c:pt>
                <c:pt idx="3">
                  <c:v>728130.85000000009</c:v>
                </c:pt>
                <c:pt idx="4">
                  <c:v>851112.9</c:v>
                </c:pt>
                <c:pt idx="5">
                  <c:v>868536.85</c:v>
                </c:pt>
                <c:pt idx="6">
                  <c:v>793302.32499999995</c:v>
                </c:pt>
                <c:pt idx="7">
                  <c:v>668772.64999999991</c:v>
                </c:pt>
                <c:pt idx="8">
                  <c:v>1102980.3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lang="en-ZA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Average 2009</a:t>
            </a:r>
          </a:p>
        </c:rich>
      </c:tx>
      <c:layout>
        <c:manualLayout>
          <c:xMode val="edge"/>
          <c:yMode val="edge"/>
          <c:x val="1.6336095242996593E-2"/>
          <c:y val="1.207724705252596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0175029171528586E-2"/>
          <c:y val="2.8985575618904517E-2"/>
          <c:w val="0.92998833138856474"/>
          <c:h val="0.76328682463113462"/>
        </c:manualLayout>
      </c:layout>
      <c:pie3DChart>
        <c:varyColors val="1"/>
        <c:ser>
          <c:idx val="0"/>
          <c:order val="0"/>
          <c:tx>
            <c:strRef>
              <c:f>'House Prices'!$A$79</c:f>
              <c:strCache>
                <c:ptCount val="1"/>
                <c:pt idx="0">
                  <c:v>Average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439986279428038E-2"/>
                  <c:y val="-1.6179604327166169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7.4679113185521404E-4"/>
                  <c:y val="-0.1145347501438737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1564567500958061E-3"/>
                  <c:y val="-7.241258527836079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'House Prices'!$B$3:$J$3</c:f>
              <c:strCache>
                <c:ptCount val="9"/>
                <c:pt idx="0">
                  <c:v>Limpopo</c:v>
                </c:pt>
                <c:pt idx="1">
                  <c:v>Mpumalanga</c:v>
                </c:pt>
                <c:pt idx="2">
                  <c:v>Gauteng</c:v>
                </c:pt>
                <c:pt idx="3">
                  <c:v>Free State</c:v>
                </c:pt>
                <c:pt idx="4">
                  <c:v>KZN</c:v>
                </c:pt>
                <c:pt idx="5">
                  <c:v>E Cape</c:v>
                </c:pt>
                <c:pt idx="6">
                  <c:v>N W Prov</c:v>
                </c:pt>
                <c:pt idx="7">
                  <c:v>N Cape</c:v>
                </c:pt>
                <c:pt idx="8">
                  <c:v>W Cape</c:v>
                </c:pt>
              </c:strCache>
            </c:strRef>
          </c:cat>
          <c:val>
            <c:numRef>
              <c:f>'House Prices'!$B$79:$J$79</c:f>
              <c:numCache>
                <c:formatCode>#,##0</c:formatCode>
                <c:ptCount val="9"/>
                <c:pt idx="0">
                  <c:v>830682.07499999995</c:v>
                </c:pt>
                <c:pt idx="1">
                  <c:v>810654.7</c:v>
                </c:pt>
                <c:pt idx="2">
                  <c:v>1021070.7250000001</c:v>
                </c:pt>
                <c:pt idx="3">
                  <c:v>752028.82499999995</c:v>
                </c:pt>
                <c:pt idx="4">
                  <c:v>848128.8</c:v>
                </c:pt>
                <c:pt idx="5">
                  <c:v>821451.10000000009</c:v>
                </c:pt>
                <c:pt idx="6">
                  <c:v>779545.7</c:v>
                </c:pt>
                <c:pt idx="7">
                  <c:v>699902.82500000007</c:v>
                </c:pt>
                <c:pt idx="8">
                  <c:v>1095119.5249999999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38288759656702E-2"/>
          <c:y val="0.78351818723911748"/>
          <c:w val="0.80231783118613387"/>
          <c:h val="0.1376813676465753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ZA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55" r="0.75000000000001155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hyperlink" Target="#'Cover Page 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Cover Page '!A1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Relationship Id="rId9" Type="http://schemas.openxmlformats.org/officeDocument/2006/relationships/chart" Target="../charts/chart4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hyperlink" Target="#'Cover Page '!A1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5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Cover Page '!A1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hyperlink" Target="#'Cover Page '!A1"/><Relationship Id="rId4" Type="http://schemas.openxmlformats.org/officeDocument/2006/relationships/chart" Target="../charts/chart66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2" Type="http://schemas.openxmlformats.org/officeDocument/2006/relationships/chart" Target="../charts/chart67.xml"/><Relationship Id="rId1" Type="http://schemas.openxmlformats.org/officeDocument/2006/relationships/hyperlink" Target="#'Cover Page '!A1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10" Type="http://schemas.openxmlformats.org/officeDocument/2006/relationships/chart" Target="../charts/chart75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hyperlink" Target="#'Cover Page 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2" Type="http://schemas.openxmlformats.org/officeDocument/2006/relationships/chart" Target="../charts/chart77.xml"/><Relationship Id="rId1" Type="http://schemas.openxmlformats.org/officeDocument/2006/relationships/hyperlink" Target="#'Cover Page '!A1"/><Relationship Id="rId6" Type="http://schemas.openxmlformats.org/officeDocument/2006/relationships/chart" Target="../charts/chart81.xml"/><Relationship Id="rId5" Type="http://schemas.openxmlformats.org/officeDocument/2006/relationships/chart" Target="../charts/chart80.xml"/><Relationship Id="rId4" Type="http://schemas.openxmlformats.org/officeDocument/2006/relationships/chart" Target="../charts/chart7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88.xml"/><Relationship Id="rId1" Type="http://schemas.openxmlformats.org/officeDocument/2006/relationships/chart" Target="../charts/chart87.xml"/><Relationship Id="rId4" Type="http://schemas.openxmlformats.org/officeDocument/2006/relationships/chart" Target="../charts/chart8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2" Type="http://schemas.openxmlformats.org/officeDocument/2006/relationships/chart" Target="../charts/chart90.xml"/><Relationship Id="rId1" Type="http://schemas.openxmlformats.org/officeDocument/2006/relationships/hyperlink" Target="#'Cover Page '!A1"/><Relationship Id="rId6" Type="http://schemas.openxmlformats.org/officeDocument/2006/relationships/chart" Target="../charts/chart94.xml"/><Relationship Id="rId5" Type="http://schemas.openxmlformats.org/officeDocument/2006/relationships/chart" Target="../charts/chart93.xml"/><Relationship Id="rId4" Type="http://schemas.openxmlformats.org/officeDocument/2006/relationships/chart" Target="../charts/chart92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2.xml"/><Relationship Id="rId3" Type="http://schemas.openxmlformats.org/officeDocument/2006/relationships/chart" Target="../charts/chart97.xml"/><Relationship Id="rId7" Type="http://schemas.openxmlformats.org/officeDocument/2006/relationships/chart" Target="../charts/chart101.xml"/><Relationship Id="rId2" Type="http://schemas.openxmlformats.org/officeDocument/2006/relationships/chart" Target="../charts/chart96.xml"/><Relationship Id="rId1" Type="http://schemas.openxmlformats.org/officeDocument/2006/relationships/hyperlink" Target="#'Cover Page '!A1"/><Relationship Id="rId6" Type="http://schemas.openxmlformats.org/officeDocument/2006/relationships/chart" Target="../charts/chart100.xml"/><Relationship Id="rId5" Type="http://schemas.openxmlformats.org/officeDocument/2006/relationships/chart" Target="../charts/chart99.xml"/><Relationship Id="rId4" Type="http://schemas.openxmlformats.org/officeDocument/2006/relationships/chart" Target="../charts/chart9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hyperlink" Target="#'Cover Page 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hyperlink" Target="#'Cover Page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hyperlink" Target="#'Cover Page 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over Page '!A1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10</xdr:row>
      <xdr:rowOff>9525</xdr:rowOff>
    </xdr:from>
    <xdr:to>
      <xdr:col>12</xdr:col>
      <xdr:colOff>304800</xdr:colOff>
      <xdr:row>12</xdr:row>
      <xdr:rowOff>38100</xdr:rowOff>
    </xdr:to>
    <xdr:sp macro="" textlink="">
      <xdr:nvSpPr>
        <xdr:cNvPr id="1039" name="AutoShape 1"/>
        <xdr:cNvSpPr>
          <a:spLocks noChangeArrowheads="1"/>
        </xdr:cNvSpPr>
      </xdr:nvSpPr>
      <xdr:spPr bwMode="auto">
        <a:xfrm>
          <a:off x="8810625" y="1581150"/>
          <a:ext cx="542925" cy="4953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28575</xdr:rowOff>
    </xdr:from>
    <xdr:to>
      <xdr:col>1</xdr:col>
      <xdr:colOff>676275</xdr:colOff>
      <xdr:row>2</xdr:row>
      <xdr:rowOff>47625</xdr:rowOff>
    </xdr:to>
    <xdr:sp macro="" textlink="">
      <xdr:nvSpPr>
        <xdr:cNvPr id="31774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71475" y="285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50</xdr:row>
      <xdr:rowOff>38100</xdr:rowOff>
    </xdr:from>
    <xdr:to>
      <xdr:col>11</xdr:col>
      <xdr:colOff>504825</xdr:colOff>
      <xdr:row>77</xdr:row>
      <xdr:rowOff>38100</xdr:rowOff>
    </xdr:to>
    <xdr:graphicFrame macro="">
      <xdr:nvGraphicFramePr>
        <xdr:cNvPr id="317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133349</xdr:rowOff>
    </xdr:from>
    <xdr:to>
      <xdr:col>13</xdr:col>
      <xdr:colOff>561975</xdr:colOff>
      <xdr:row>30</xdr:row>
      <xdr:rowOff>95249</xdr:rowOff>
    </xdr:to>
    <xdr:graphicFrame macro="">
      <xdr:nvGraphicFramePr>
        <xdr:cNvPr id="338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149</xdr:row>
      <xdr:rowOff>152400</xdr:rowOff>
    </xdr:from>
    <xdr:to>
      <xdr:col>8</xdr:col>
      <xdr:colOff>466725</xdr:colOff>
      <xdr:row>177</xdr:row>
      <xdr:rowOff>133350</xdr:rowOff>
    </xdr:to>
    <xdr:graphicFrame macro="">
      <xdr:nvGraphicFramePr>
        <xdr:cNvPr id="338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123825</xdr:rowOff>
    </xdr:to>
    <xdr:sp macro="" textlink="">
      <xdr:nvSpPr>
        <xdr:cNvPr id="33837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71475" y="1047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285</xdr:row>
      <xdr:rowOff>19050</xdr:rowOff>
    </xdr:from>
    <xdr:to>
      <xdr:col>7</xdr:col>
      <xdr:colOff>981075</xdr:colOff>
      <xdr:row>307</xdr:row>
      <xdr:rowOff>152400</xdr:rowOff>
    </xdr:to>
    <xdr:graphicFrame macro="">
      <xdr:nvGraphicFramePr>
        <xdr:cNvPr id="369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308</xdr:row>
      <xdr:rowOff>152400</xdr:rowOff>
    </xdr:from>
    <xdr:to>
      <xdr:col>8</xdr:col>
      <xdr:colOff>9525</xdr:colOff>
      <xdr:row>331</xdr:row>
      <xdr:rowOff>133350</xdr:rowOff>
    </xdr:to>
    <xdr:graphicFrame macro="">
      <xdr:nvGraphicFramePr>
        <xdr:cNvPr id="369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333</xdr:row>
      <xdr:rowOff>9525</xdr:rowOff>
    </xdr:from>
    <xdr:to>
      <xdr:col>7</xdr:col>
      <xdr:colOff>1000125</xdr:colOff>
      <xdr:row>356</xdr:row>
      <xdr:rowOff>0</xdr:rowOff>
    </xdr:to>
    <xdr:graphicFrame macro="">
      <xdr:nvGraphicFramePr>
        <xdr:cNvPr id="369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357</xdr:row>
      <xdr:rowOff>0</xdr:rowOff>
    </xdr:from>
    <xdr:to>
      <xdr:col>7</xdr:col>
      <xdr:colOff>990600</xdr:colOff>
      <xdr:row>380</xdr:row>
      <xdr:rowOff>0</xdr:rowOff>
    </xdr:to>
    <xdr:graphicFrame macro="">
      <xdr:nvGraphicFramePr>
        <xdr:cNvPr id="369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381</xdr:row>
      <xdr:rowOff>0</xdr:rowOff>
    </xdr:from>
    <xdr:to>
      <xdr:col>7</xdr:col>
      <xdr:colOff>1000125</xdr:colOff>
      <xdr:row>404</xdr:row>
      <xdr:rowOff>9525</xdr:rowOff>
    </xdr:to>
    <xdr:graphicFrame macro="">
      <xdr:nvGraphicFramePr>
        <xdr:cNvPr id="369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405</xdr:row>
      <xdr:rowOff>0</xdr:rowOff>
    </xdr:from>
    <xdr:to>
      <xdr:col>8</xdr:col>
      <xdr:colOff>9525</xdr:colOff>
      <xdr:row>428</xdr:row>
      <xdr:rowOff>19050</xdr:rowOff>
    </xdr:to>
    <xdr:graphicFrame macro="">
      <xdr:nvGraphicFramePr>
        <xdr:cNvPr id="369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428</xdr:row>
      <xdr:rowOff>152400</xdr:rowOff>
    </xdr:from>
    <xdr:to>
      <xdr:col>8</xdr:col>
      <xdr:colOff>28575</xdr:colOff>
      <xdr:row>452</xdr:row>
      <xdr:rowOff>19050</xdr:rowOff>
    </xdr:to>
    <xdr:graphicFrame macro="">
      <xdr:nvGraphicFramePr>
        <xdr:cNvPr id="3698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85725</xdr:colOff>
      <xdr:row>0</xdr:row>
      <xdr:rowOff>114300</xdr:rowOff>
    </xdr:from>
    <xdr:to>
      <xdr:col>0</xdr:col>
      <xdr:colOff>1000125</xdr:colOff>
      <xdr:row>3</xdr:row>
      <xdr:rowOff>266700</xdr:rowOff>
    </xdr:to>
    <xdr:sp macro="" textlink="">
      <xdr:nvSpPr>
        <xdr:cNvPr id="36985" name="AutoShape 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85725" y="114300"/>
          <a:ext cx="914400" cy="7810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47624</xdr:colOff>
      <xdr:row>4</xdr:row>
      <xdr:rowOff>0</xdr:rowOff>
    </xdr:from>
    <xdr:to>
      <xdr:col>17</xdr:col>
      <xdr:colOff>9525</xdr:colOff>
      <xdr:row>260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272</xdr:row>
      <xdr:rowOff>28575</xdr:rowOff>
    </xdr:from>
    <xdr:to>
      <xdr:col>7</xdr:col>
      <xdr:colOff>1143000</xdr:colOff>
      <xdr:row>294</xdr:row>
      <xdr:rowOff>19050</xdr:rowOff>
    </xdr:to>
    <xdr:graphicFrame macro="">
      <xdr:nvGraphicFramePr>
        <xdr:cNvPr id="4523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317</xdr:row>
      <xdr:rowOff>0</xdr:rowOff>
    </xdr:from>
    <xdr:to>
      <xdr:col>7</xdr:col>
      <xdr:colOff>1247775</xdr:colOff>
      <xdr:row>317</xdr:row>
      <xdr:rowOff>0</xdr:rowOff>
    </xdr:to>
    <xdr:graphicFrame macro="">
      <xdr:nvGraphicFramePr>
        <xdr:cNvPr id="4524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317</xdr:row>
      <xdr:rowOff>0</xdr:rowOff>
    </xdr:from>
    <xdr:to>
      <xdr:col>8</xdr:col>
      <xdr:colOff>9525</xdr:colOff>
      <xdr:row>317</xdr:row>
      <xdr:rowOff>0</xdr:rowOff>
    </xdr:to>
    <xdr:graphicFrame macro="">
      <xdr:nvGraphicFramePr>
        <xdr:cNvPr id="4524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317</xdr:row>
      <xdr:rowOff>0</xdr:rowOff>
    </xdr:from>
    <xdr:to>
      <xdr:col>7</xdr:col>
      <xdr:colOff>1238250</xdr:colOff>
      <xdr:row>317</xdr:row>
      <xdr:rowOff>0</xdr:rowOff>
    </xdr:to>
    <xdr:graphicFrame macro="">
      <xdr:nvGraphicFramePr>
        <xdr:cNvPr id="4524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317</xdr:row>
      <xdr:rowOff>0</xdr:rowOff>
    </xdr:from>
    <xdr:to>
      <xdr:col>7</xdr:col>
      <xdr:colOff>1257300</xdr:colOff>
      <xdr:row>317</xdr:row>
      <xdr:rowOff>0</xdr:rowOff>
    </xdr:to>
    <xdr:graphicFrame macro="">
      <xdr:nvGraphicFramePr>
        <xdr:cNvPr id="4524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317</xdr:row>
      <xdr:rowOff>0</xdr:rowOff>
    </xdr:from>
    <xdr:to>
      <xdr:col>7</xdr:col>
      <xdr:colOff>1247775</xdr:colOff>
      <xdr:row>317</xdr:row>
      <xdr:rowOff>0</xdr:rowOff>
    </xdr:to>
    <xdr:graphicFrame macro="">
      <xdr:nvGraphicFramePr>
        <xdr:cNvPr id="4524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294</xdr:row>
      <xdr:rowOff>76200</xdr:rowOff>
    </xdr:from>
    <xdr:to>
      <xdr:col>7</xdr:col>
      <xdr:colOff>1152525</xdr:colOff>
      <xdr:row>317</xdr:row>
      <xdr:rowOff>19050</xdr:rowOff>
    </xdr:to>
    <xdr:graphicFrame macro="">
      <xdr:nvGraphicFramePr>
        <xdr:cNvPr id="4524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7</xdr:col>
      <xdr:colOff>1162050</xdr:colOff>
      <xdr:row>340</xdr:row>
      <xdr:rowOff>114300</xdr:rowOff>
    </xdr:to>
    <xdr:graphicFrame macro="">
      <xdr:nvGraphicFramePr>
        <xdr:cNvPr id="452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342</xdr:row>
      <xdr:rowOff>0</xdr:rowOff>
    </xdr:from>
    <xdr:to>
      <xdr:col>7</xdr:col>
      <xdr:colOff>1171575</xdr:colOff>
      <xdr:row>364</xdr:row>
      <xdr:rowOff>123825</xdr:rowOff>
    </xdr:to>
    <xdr:graphicFrame macro="">
      <xdr:nvGraphicFramePr>
        <xdr:cNvPr id="4524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366</xdr:row>
      <xdr:rowOff>0</xdr:rowOff>
    </xdr:from>
    <xdr:to>
      <xdr:col>7</xdr:col>
      <xdr:colOff>1181100</xdr:colOff>
      <xdr:row>388</xdr:row>
      <xdr:rowOff>133350</xdr:rowOff>
    </xdr:to>
    <xdr:graphicFrame macro="">
      <xdr:nvGraphicFramePr>
        <xdr:cNvPr id="4524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390</xdr:row>
      <xdr:rowOff>0</xdr:rowOff>
    </xdr:from>
    <xdr:to>
      <xdr:col>7</xdr:col>
      <xdr:colOff>1190625</xdr:colOff>
      <xdr:row>412</xdr:row>
      <xdr:rowOff>142875</xdr:rowOff>
    </xdr:to>
    <xdr:graphicFrame macro="">
      <xdr:nvGraphicFramePr>
        <xdr:cNvPr id="4524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0</xdr:rowOff>
    </xdr:from>
    <xdr:to>
      <xdr:col>7</xdr:col>
      <xdr:colOff>1200150</xdr:colOff>
      <xdr:row>436</xdr:row>
      <xdr:rowOff>152400</xdr:rowOff>
    </xdr:to>
    <xdr:graphicFrame macro="">
      <xdr:nvGraphicFramePr>
        <xdr:cNvPr id="4525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1009650</xdr:colOff>
      <xdr:row>3</xdr:row>
      <xdr:rowOff>95250</xdr:rowOff>
    </xdr:to>
    <xdr:sp macro="" textlink="">
      <xdr:nvSpPr>
        <xdr:cNvPr id="45251" name="AutoShape 22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66675" y="57150"/>
          <a:ext cx="942975" cy="5429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220</xdr:row>
      <xdr:rowOff>19050</xdr:rowOff>
    </xdr:from>
    <xdr:to>
      <xdr:col>18</xdr:col>
      <xdr:colOff>66676</xdr:colOff>
      <xdr:row>241</xdr:row>
      <xdr:rowOff>76199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283</xdr:row>
      <xdr:rowOff>0</xdr:rowOff>
    </xdr:from>
    <xdr:to>
      <xdr:col>8</xdr:col>
      <xdr:colOff>9525</xdr:colOff>
      <xdr:row>305</xdr:row>
      <xdr:rowOff>0</xdr:rowOff>
    </xdr:to>
    <xdr:graphicFrame macro="">
      <xdr:nvGraphicFramePr>
        <xdr:cNvPr id="58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8</xdr:col>
      <xdr:colOff>19050</xdr:colOff>
      <xdr:row>328</xdr:row>
      <xdr:rowOff>9525</xdr:rowOff>
    </xdr:to>
    <xdr:graphicFrame macro="">
      <xdr:nvGraphicFramePr>
        <xdr:cNvPr id="58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329</xdr:row>
      <xdr:rowOff>0</xdr:rowOff>
    </xdr:from>
    <xdr:to>
      <xdr:col>8</xdr:col>
      <xdr:colOff>28575</xdr:colOff>
      <xdr:row>351</xdr:row>
      <xdr:rowOff>19050</xdr:rowOff>
    </xdr:to>
    <xdr:graphicFrame macro="">
      <xdr:nvGraphicFramePr>
        <xdr:cNvPr id="58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8</xdr:col>
      <xdr:colOff>38100</xdr:colOff>
      <xdr:row>374</xdr:row>
      <xdr:rowOff>28575</xdr:rowOff>
    </xdr:to>
    <xdr:graphicFrame macro="">
      <xdr:nvGraphicFramePr>
        <xdr:cNvPr id="58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375</xdr:row>
      <xdr:rowOff>0</xdr:rowOff>
    </xdr:from>
    <xdr:to>
      <xdr:col>8</xdr:col>
      <xdr:colOff>47625</xdr:colOff>
      <xdr:row>397</xdr:row>
      <xdr:rowOff>38100</xdr:rowOff>
    </xdr:to>
    <xdr:graphicFrame macro="">
      <xdr:nvGraphicFramePr>
        <xdr:cNvPr id="58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398</xdr:row>
      <xdr:rowOff>0</xdr:rowOff>
    </xdr:from>
    <xdr:to>
      <xdr:col>8</xdr:col>
      <xdr:colOff>57150</xdr:colOff>
      <xdr:row>420</xdr:row>
      <xdr:rowOff>47625</xdr:rowOff>
    </xdr:to>
    <xdr:graphicFrame macro="">
      <xdr:nvGraphicFramePr>
        <xdr:cNvPr id="584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8</xdr:col>
      <xdr:colOff>66675</xdr:colOff>
      <xdr:row>443</xdr:row>
      <xdr:rowOff>57150</xdr:rowOff>
    </xdr:to>
    <xdr:graphicFrame macro="">
      <xdr:nvGraphicFramePr>
        <xdr:cNvPr id="5848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0</xdr:row>
      <xdr:rowOff>85725</xdr:rowOff>
    </xdr:from>
    <xdr:to>
      <xdr:col>0</xdr:col>
      <xdr:colOff>1104900</xdr:colOff>
      <xdr:row>3</xdr:row>
      <xdr:rowOff>123825</xdr:rowOff>
    </xdr:to>
    <xdr:sp macro="" textlink="">
      <xdr:nvSpPr>
        <xdr:cNvPr id="58488" name="AutoShape 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161925" y="85725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231</xdr:row>
      <xdr:rowOff>123825</xdr:rowOff>
    </xdr:from>
    <xdr:to>
      <xdr:col>17</xdr:col>
      <xdr:colOff>476251</xdr:colOff>
      <xdr:row>253</xdr:row>
      <xdr:rowOff>19049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1</xdr:col>
      <xdr:colOff>409575</xdr:colOff>
      <xdr:row>2</xdr:row>
      <xdr:rowOff>9525</xdr:rowOff>
    </xdr:to>
    <xdr:sp macro="" textlink="">
      <xdr:nvSpPr>
        <xdr:cNvPr id="66617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975" y="571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47624</xdr:colOff>
      <xdr:row>2</xdr:row>
      <xdr:rowOff>142875</xdr:rowOff>
    </xdr:from>
    <xdr:to>
      <xdr:col>9</xdr:col>
      <xdr:colOff>514350</xdr:colOff>
      <xdr:row>26</xdr:row>
      <xdr:rowOff>142875</xdr:rowOff>
    </xdr:to>
    <xdr:graphicFrame macro="">
      <xdr:nvGraphicFramePr>
        <xdr:cNvPr id="666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28</xdr:row>
      <xdr:rowOff>9525</xdr:rowOff>
    </xdr:from>
    <xdr:to>
      <xdr:col>9</xdr:col>
      <xdr:colOff>561975</xdr:colOff>
      <xdr:row>53</xdr:row>
      <xdr:rowOff>47625</xdr:rowOff>
    </xdr:to>
    <xdr:graphicFrame macro="">
      <xdr:nvGraphicFramePr>
        <xdr:cNvPr id="666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54</xdr:row>
      <xdr:rowOff>66675</xdr:rowOff>
    </xdr:from>
    <xdr:to>
      <xdr:col>10</xdr:col>
      <xdr:colOff>66675</xdr:colOff>
      <xdr:row>87</xdr:row>
      <xdr:rowOff>9525</xdr:rowOff>
    </xdr:to>
    <xdr:graphicFrame macro="">
      <xdr:nvGraphicFramePr>
        <xdr:cNvPr id="6662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247650</xdr:rowOff>
    </xdr:from>
    <xdr:to>
      <xdr:col>0</xdr:col>
      <xdr:colOff>962025</xdr:colOff>
      <xdr:row>1</xdr:row>
      <xdr:rowOff>457200</xdr:rowOff>
    </xdr:to>
    <xdr:sp macro="" textlink="">
      <xdr:nvSpPr>
        <xdr:cNvPr id="70755" name="AutoShape 102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23825" y="2476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306</xdr:row>
      <xdr:rowOff>38100</xdr:rowOff>
    </xdr:from>
    <xdr:to>
      <xdr:col>13</xdr:col>
      <xdr:colOff>9525</xdr:colOff>
      <xdr:row>332</xdr:row>
      <xdr:rowOff>123825</xdr:rowOff>
    </xdr:to>
    <xdr:graphicFrame macro="">
      <xdr:nvGraphicFramePr>
        <xdr:cNvPr id="7075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361</xdr:row>
      <xdr:rowOff>9525</xdr:rowOff>
    </xdr:from>
    <xdr:to>
      <xdr:col>11</xdr:col>
      <xdr:colOff>28575</xdr:colOff>
      <xdr:row>384</xdr:row>
      <xdr:rowOff>95250</xdr:rowOff>
    </xdr:to>
    <xdr:graphicFrame macro="">
      <xdr:nvGraphicFramePr>
        <xdr:cNvPr id="7075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385</xdr:row>
      <xdr:rowOff>66675</xdr:rowOff>
    </xdr:from>
    <xdr:to>
      <xdr:col>11</xdr:col>
      <xdr:colOff>47625</xdr:colOff>
      <xdr:row>409</xdr:row>
      <xdr:rowOff>0</xdr:rowOff>
    </xdr:to>
    <xdr:graphicFrame macro="">
      <xdr:nvGraphicFramePr>
        <xdr:cNvPr id="707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409</xdr:row>
      <xdr:rowOff>133350</xdr:rowOff>
    </xdr:from>
    <xdr:to>
      <xdr:col>11</xdr:col>
      <xdr:colOff>66675</xdr:colOff>
      <xdr:row>433</xdr:row>
      <xdr:rowOff>133350</xdr:rowOff>
    </xdr:to>
    <xdr:graphicFrame macro="">
      <xdr:nvGraphicFramePr>
        <xdr:cNvPr id="7075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333</xdr:row>
      <xdr:rowOff>152400</xdr:rowOff>
    </xdr:from>
    <xdr:to>
      <xdr:col>13</xdr:col>
      <xdr:colOff>9525</xdr:colOff>
      <xdr:row>360</xdr:row>
      <xdr:rowOff>85725</xdr:rowOff>
    </xdr:to>
    <xdr:graphicFrame macro="">
      <xdr:nvGraphicFramePr>
        <xdr:cNvPr id="70760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435</xdr:row>
      <xdr:rowOff>0</xdr:rowOff>
    </xdr:from>
    <xdr:to>
      <xdr:col>11</xdr:col>
      <xdr:colOff>47625</xdr:colOff>
      <xdr:row>459</xdr:row>
      <xdr:rowOff>19050</xdr:rowOff>
    </xdr:to>
    <xdr:graphicFrame macro="">
      <xdr:nvGraphicFramePr>
        <xdr:cNvPr id="70761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</xdr:colOff>
      <xdr:row>463</xdr:row>
      <xdr:rowOff>0</xdr:rowOff>
    </xdr:from>
    <xdr:to>
      <xdr:col>11</xdr:col>
      <xdr:colOff>47625</xdr:colOff>
      <xdr:row>487</xdr:row>
      <xdr:rowOff>19050</xdr:rowOff>
    </xdr:to>
    <xdr:graphicFrame macro="">
      <xdr:nvGraphicFramePr>
        <xdr:cNvPr id="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952500</xdr:colOff>
      <xdr:row>1</xdr:row>
      <xdr:rowOff>723899</xdr:rowOff>
    </xdr:from>
    <xdr:to>
      <xdr:col>25</xdr:col>
      <xdr:colOff>142875</xdr:colOff>
      <xdr:row>253</xdr:row>
      <xdr:rowOff>123824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491</xdr:row>
      <xdr:rowOff>0</xdr:rowOff>
    </xdr:from>
    <xdr:to>
      <xdr:col>10</xdr:col>
      <xdr:colOff>828675</xdr:colOff>
      <xdr:row>514</xdr:row>
      <xdr:rowOff>104775</xdr:rowOff>
    </xdr:to>
    <xdr:graphicFrame macro="">
      <xdr:nvGraphicFramePr>
        <xdr:cNvPr id="1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</xdr:col>
      <xdr:colOff>9525</xdr:colOff>
      <xdr:row>0</xdr:row>
      <xdr:rowOff>685800</xdr:rowOff>
    </xdr:to>
    <xdr:sp macro="" textlink="">
      <xdr:nvSpPr>
        <xdr:cNvPr id="7785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575" y="104775"/>
          <a:ext cx="952500" cy="581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171449</xdr:colOff>
      <xdr:row>69</xdr:row>
      <xdr:rowOff>171449</xdr:rowOff>
    </xdr:from>
    <xdr:to>
      <xdr:col>12</xdr:col>
      <xdr:colOff>209549</xdr:colOff>
      <xdr:row>108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990600</xdr:colOff>
      <xdr:row>1</xdr:row>
      <xdr:rowOff>142875</xdr:rowOff>
    </xdr:to>
    <xdr:sp macro="" textlink="">
      <xdr:nvSpPr>
        <xdr:cNvPr id="7994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52400" y="95250"/>
          <a:ext cx="838200" cy="4762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137</xdr:row>
      <xdr:rowOff>85725</xdr:rowOff>
    </xdr:from>
    <xdr:to>
      <xdr:col>9</xdr:col>
      <xdr:colOff>285750</xdr:colOff>
      <xdr:row>164</xdr:row>
      <xdr:rowOff>152400</xdr:rowOff>
    </xdr:to>
    <xdr:graphicFrame macro="">
      <xdr:nvGraphicFramePr>
        <xdr:cNvPr id="799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165</xdr:row>
      <xdr:rowOff>152400</xdr:rowOff>
    </xdr:from>
    <xdr:to>
      <xdr:col>9</xdr:col>
      <xdr:colOff>304800</xdr:colOff>
      <xdr:row>189</xdr:row>
      <xdr:rowOff>57150</xdr:rowOff>
    </xdr:to>
    <xdr:graphicFrame macro="">
      <xdr:nvGraphicFramePr>
        <xdr:cNvPr id="799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189</xdr:row>
      <xdr:rowOff>142875</xdr:rowOff>
    </xdr:from>
    <xdr:to>
      <xdr:col>9</xdr:col>
      <xdr:colOff>314325</xdr:colOff>
      <xdr:row>214</xdr:row>
      <xdr:rowOff>38100</xdr:rowOff>
    </xdr:to>
    <xdr:graphicFrame macro="">
      <xdr:nvGraphicFramePr>
        <xdr:cNvPr id="799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215</xdr:row>
      <xdr:rowOff>9525</xdr:rowOff>
    </xdr:from>
    <xdr:to>
      <xdr:col>9</xdr:col>
      <xdr:colOff>304800</xdr:colOff>
      <xdr:row>239</xdr:row>
      <xdr:rowOff>66675</xdr:rowOff>
    </xdr:to>
    <xdr:graphicFrame macro="">
      <xdr:nvGraphicFramePr>
        <xdr:cNvPr id="799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241</xdr:row>
      <xdr:rowOff>0</xdr:rowOff>
    </xdr:from>
    <xdr:to>
      <xdr:col>9</xdr:col>
      <xdr:colOff>257175</xdr:colOff>
      <xdr:row>265</xdr:row>
      <xdr:rowOff>57150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9524</xdr:colOff>
      <xdr:row>2</xdr:row>
      <xdr:rowOff>257174</xdr:rowOff>
    </xdr:from>
    <xdr:to>
      <xdr:col>19</xdr:col>
      <xdr:colOff>457199</xdr:colOff>
      <xdr:row>106</xdr:row>
      <xdr:rowOff>133349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257175</xdr:colOff>
      <xdr:row>291</xdr:row>
      <xdr:rowOff>57150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264</xdr:row>
      <xdr:rowOff>152400</xdr:rowOff>
    </xdr:from>
    <xdr:to>
      <xdr:col>10</xdr:col>
      <xdr:colOff>28575</xdr:colOff>
      <xdr:row>291</xdr:row>
      <xdr:rowOff>152400</xdr:rowOff>
    </xdr:to>
    <xdr:graphicFrame macro="">
      <xdr:nvGraphicFramePr>
        <xdr:cNvPr id="8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293</xdr:row>
      <xdr:rowOff>9525</xdr:rowOff>
    </xdr:from>
    <xdr:to>
      <xdr:col>10</xdr:col>
      <xdr:colOff>19050</xdr:colOff>
      <xdr:row>320</xdr:row>
      <xdr:rowOff>19050</xdr:rowOff>
    </xdr:to>
    <xdr:graphicFrame macro="">
      <xdr:nvGraphicFramePr>
        <xdr:cNvPr id="850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0</xdr:row>
      <xdr:rowOff>161925</xdr:rowOff>
    </xdr:from>
    <xdr:to>
      <xdr:col>0</xdr:col>
      <xdr:colOff>1343025</xdr:colOff>
      <xdr:row>1</xdr:row>
      <xdr:rowOff>371475</xdr:rowOff>
    </xdr:to>
    <xdr:sp macro="" textlink="">
      <xdr:nvSpPr>
        <xdr:cNvPr id="85037" name="AutoShape 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00050" y="161925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173832</xdr:colOff>
      <xdr:row>3</xdr:row>
      <xdr:rowOff>326231</xdr:rowOff>
    </xdr:from>
    <xdr:to>
      <xdr:col>23</xdr:col>
      <xdr:colOff>428625</xdr:colOff>
      <xdr:row>223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10</xdr:col>
      <xdr:colOff>571500</xdr:colOff>
      <xdr:row>26</xdr:row>
      <xdr:rowOff>85725</xdr:rowOff>
    </xdr:to>
    <xdr:graphicFrame macro="">
      <xdr:nvGraphicFramePr>
        <xdr:cNvPr id="2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10</xdr:col>
      <xdr:colOff>581025</xdr:colOff>
      <xdr:row>52</xdr:row>
      <xdr:rowOff>152400</xdr:rowOff>
    </xdr:to>
    <xdr:graphicFrame macro="">
      <xdr:nvGraphicFramePr>
        <xdr:cNvPr id="2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10</xdr:col>
      <xdr:colOff>590550</xdr:colOff>
      <xdr:row>81</xdr:row>
      <xdr:rowOff>85725</xdr:rowOff>
    </xdr:to>
    <xdr:graphicFrame macro="">
      <xdr:nvGraphicFramePr>
        <xdr:cNvPr id="2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28575</xdr:rowOff>
    </xdr:from>
    <xdr:to>
      <xdr:col>10</xdr:col>
      <xdr:colOff>600075</xdr:colOff>
      <xdr:row>108</xdr:row>
      <xdr:rowOff>133350</xdr:rowOff>
    </xdr:to>
    <xdr:graphicFrame macro="">
      <xdr:nvGraphicFramePr>
        <xdr:cNvPr id="2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10</xdr:col>
      <xdr:colOff>590550</xdr:colOff>
      <xdr:row>139</xdr:row>
      <xdr:rowOff>9525</xdr:rowOff>
    </xdr:to>
    <xdr:graphicFrame macro="">
      <xdr:nvGraphicFramePr>
        <xdr:cNvPr id="2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141</xdr:row>
      <xdr:rowOff>38100</xdr:rowOff>
    </xdr:from>
    <xdr:to>
      <xdr:col>11</xdr:col>
      <xdr:colOff>38100</xdr:colOff>
      <xdr:row>164</xdr:row>
      <xdr:rowOff>152400</xdr:rowOff>
    </xdr:to>
    <xdr:graphicFrame macro="">
      <xdr:nvGraphicFramePr>
        <xdr:cNvPr id="22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57150</xdr:rowOff>
    </xdr:from>
    <xdr:to>
      <xdr:col>11</xdr:col>
      <xdr:colOff>19050</xdr:colOff>
      <xdr:row>195</xdr:row>
      <xdr:rowOff>57150</xdr:rowOff>
    </xdr:to>
    <xdr:graphicFrame macro="">
      <xdr:nvGraphicFramePr>
        <xdr:cNvPr id="2223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197</xdr:row>
      <xdr:rowOff>57150</xdr:rowOff>
    </xdr:from>
    <xdr:to>
      <xdr:col>11</xdr:col>
      <xdr:colOff>28575</xdr:colOff>
      <xdr:row>225</xdr:row>
      <xdr:rowOff>0</xdr:rowOff>
    </xdr:to>
    <xdr:graphicFrame macro="">
      <xdr:nvGraphicFramePr>
        <xdr:cNvPr id="22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11</xdr:col>
      <xdr:colOff>19050</xdr:colOff>
      <xdr:row>255</xdr:row>
      <xdr:rowOff>0</xdr:rowOff>
    </xdr:to>
    <xdr:graphicFrame macro="">
      <xdr:nvGraphicFramePr>
        <xdr:cNvPr id="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11</xdr:col>
      <xdr:colOff>19050</xdr:colOff>
      <xdr:row>283</xdr:row>
      <xdr:rowOff>152400</xdr:rowOff>
    </xdr:to>
    <xdr:graphicFrame macro="">
      <xdr:nvGraphicFramePr>
        <xdr:cNvPr id="2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11</xdr:col>
      <xdr:colOff>0</xdr:colOff>
      <xdr:row>324</xdr:row>
      <xdr:rowOff>66675</xdr:rowOff>
    </xdr:to>
    <xdr:graphicFrame macro="">
      <xdr:nvGraphicFramePr>
        <xdr:cNvPr id="2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11</xdr:col>
      <xdr:colOff>28575</xdr:colOff>
      <xdr:row>358</xdr:row>
      <xdr:rowOff>57150</xdr:rowOff>
    </xdr:to>
    <xdr:graphicFrame macro="">
      <xdr:nvGraphicFramePr>
        <xdr:cNvPr id="22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0.08282</cdr:x>
      <cdr:y>0.0402</cdr:y>
    </cdr:from>
    <cdr:to>
      <cdr:x>0.25117</cdr:x>
      <cdr:y>0.10061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179673"/>
          <a:ext cx="1273226" cy="26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R'000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262</xdr:row>
      <xdr:rowOff>114300</xdr:rowOff>
    </xdr:from>
    <xdr:to>
      <xdr:col>7</xdr:col>
      <xdr:colOff>542925</xdr:colOff>
      <xdr:row>289</xdr:row>
      <xdr:rowOff>104775</xdr:rowOff>
    </xdr:to>
    <xdr:graphicFrame macro="">
      <xdr:nvGraphicFramePr>
        <xdr:cNvPr id="88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290</xdr:row>
      <xdr:rowOff>95250</xdr:rowOff>
    </xdr:from>
    <xdr:to>
      <xdr:col>7</xdr:col>
      <xdr:colOff>552450</xdr:colOff>
      <xdr:row>317</xdr:row>
      <xdr:rowOff>95250</xdr:rowOff>
    </xdr:to>
    <xdr:graphicFrame macro="">
      <xdr:nvGraphicFramePr>
        <xdr:cNvPr id="88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0</xdr:row>
      <xdr:rowOff>171450</xdr:rowOff>
    </xdr:from>
    <xdr:to>
      <xdr:col>0</xdr:col>
      <xdr:colOff>1304925</xdr:colOff>
      <xdr:row>1</xdr:row>
      <xdr:rowOff>381000</xdr:rowOff>
    </xdr:to>
    <xdr:sp macro="" textlink="">
      <xdr:nvSpPr>
        <xdr:cNvPr id="88109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61950" y="171450"/>
          <a:ext cx="942975" cy="619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123824</xdr:colOff>
      <xdr:row>196</xdr:row>
      <xdr:rowOff>152399</xdr:rowOff>
    </xdr:from>
    <xdr:to>
      <xdr:col>20</xdr:col>
      <xdr:colOff>333375</xdr:colOff>
      <xdr:row>221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0.0742</cdr:x>
      <cdr:y>0.03975</cdr:y>
    </cdr:from>
    <cdr:to>
      <cdr:x>0.24427</cdr:x>
      <cdr:y>0.0916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88" y="176963"/>
          <a:ext cx="1283013" cy="226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R'000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1028700</xdr:colOff>
      <xdr:row>1</xdr:row>
      <xdr:rowOff>76200</xdr:rowOff>
    </xdr:to>
    <xdr:sp macro="" textlink="">
      <xdr:nvSpPr>
        <xdr:cNvPr id="91193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57150"/>
          <a:ext cx="9810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137</xdr:row>
      <xdr:rowOff>85725</xdr:rowOff>
    </xdr:from>
    <xdr:to>
      <xdr:col>10</xdr:col>
      <xdr:colOff>285750</xdr:colOff>
      <xdr:row>164</xdr:row>
      <xdr:rowOff>152400</xdr:rowOff>
    </xdr:to>
    <xdr:graphicFrame macro="">
      <xdr:nvGraphicFramePr>
        <xdr:cNvPr id="91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165</xdr:row>
      <xdr:rowOff>142875</xdr:rowOff>
    </xdr:from>
    <xdr:to>
      <xdr:col>10</xdr:col>
      <xdr:colOff>371475</xdr:colOff>
      <xdr:row>195</xdr:row>
      <xdr:rowOff>19050</xdr:rowOff>
    </xdr:to>
    <xdr:graphicFrame macro="">
      <xdr:nvGraphicFramePr>
        <xdr:cNvPr id="91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196</xdr:row>
      <xdr:rowOff>28575</xdr:rowOff>
    </xdr:from>
    <xdr:to>
      <xdr:col>10</xdr:col>
      <xdr:colOff>381000</xdr:colOff>
      <xdr:row>229</xdr:row>
      <xdr:rowOff>9525</xdr:rowOff>
    </xdr:to>
    <xdr:graphicFrame macro="">
      <xdr:nvGraphicFramePr>
        <xdr:cNvPr id="91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230</xdr:row>
      <xdr:rowOff>85725</xdr:rowOff>
    </xdr:from>
    <xdr:to>
      <xdr:col>10</xdr:col>
      <xdr:colOff>409575</xdr:colOff>
      <xdr:row>263</xdr:row>
      <xdr:rowOff>66675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264</xdr:row>
      <xdr:rowOff>142875</xdr:rowOff>
    </xdr:from>
    <xdr:to>
      <xdr:col>10</xdr:col>
      <xdr:colOff>438150</xdr:colOff>
      <xdr:row>297</xdr:row>
      <xdr:rowOff>123825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299</xdr:row>
      <xdr:rowOff>0</xdr:rowOff>
    </xdr:from>
    <xdr:to>
      <xdr:col>10</xdr:col>
      <xdr:colOff>428625</xdr:colOff>
      <xdr:row>331</xdr:row>
      <xdr:rowOff>142875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0</xdr:col>
      <xdr:colOff>981075</xdr:colOff>
      <xdr:row>0</xdr:row>
      <xdr:rowOff>609600</xdr:rowOff>
    </xdr:to>
    <xdr:sp macro="" textlink="">
      <xdr:nvSpPr>
        <xdr:cNvPr id="95303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00025" y="171450"/>
          <a:ext cx="781050" cy="4381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98</xdr:row>
      <xdr:rowOff>85725</xdr:rowOff>
    </xdr:from>
    <xdr:to>
      <xdr:col>10</xdr:col>
      <xdr:colOff>666750</xdr:colOff>
      <xdr:row>125</xdr:row>
      <xdr:rowOff>152400</xdr:rowOff>
    </xdr:to>
    <xdr:graphicFrame macro="">
      <xdr:nvGraphicFramePr>
        <xdr:cNvPr id="953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126</xdr:row>
      <xdr:rowOff>152400</xdr:rowOff>
    </xdr:from>
    <xdr:to>
      <xdr:col>10</xdr:col>
      <xdr:colOff>619125</xdr:colOff>
      <xdr:row>156</xdr:row>
      <xdr:rowOff>28575</xdr:rowOff>
    </xdr:to>
    <xdr:graphicFrame macro="">
      <xdr:nvGraphicFramePr>
        <xdr:cNvPr id="953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157</xdr:row>
      <xdr:rowOff>47625</xdr:rowOff>
    </xdr:from>
    <xdr:to>
      <xdr:col>10</xdr:col>
      <xdr:colOff>628650</xdr:colOff>
      <xdr:row>190</xdr:row>
      <xdr:rowOff>28575</xdr:rowOff>
    </xdr:to>
    <xdr:graphicFrame macro="">
      <xdr:nvGraphicFramePr>
        <xdr:cNvPr id="953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191</xdr:row>
      <xdr:rowOff>0</xdr:rowOff>
    </xdr:from>
    <xdr:to>
      <xdr:col>10</xdr:col>
      <xdr:colOff>619125</xdr:colOff>
      <xdr:row>223</xdr:row>
      <xdr:rowOff>142875</xdr:rowOff>
    </xdr:to>
    <xdr:graphicFrame macro="">
      <xdr:nvGraphicFramePr>
        <xdr:cNvPr id="953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10</xdr:col>
      <xdr:colOff>581025</xdr:colOff>
      <xdr:row>258</xdr:row>
      <xdr:rowOff>142875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28574</xdr:colOff>
      <xdr:row>2</xdr:row>
      <xdr:rowOff>209550</xdr:rowOff>
    </xdr:from>
    <xdr:to>
      <xdr:col>20</xdr:col>
      <xdr:colOff>561975</xdr:colOff>
      <xdr:row>65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260</xdr:row>
      <xdr:rowOff>0</xdr:rowOff>
    </xdr:from>
    <xdr:to>
      <xdr:col>10</xdr:col>
      <xdr:colOff>581025</xdr:colOff>
      <xdr:row>292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0.03997</cdr:y>
    </cdr:from>
    <cdr:to>
      <cdr:x>0.25118</cdr:x>
      <cdr:y>0.09769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01" y="178316"/>
          <a:ext cx="1271602" cy="25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0.0742</cdr:x>
      <cdr:y>0.03975</cdr:y>
    </cdr:from>
    <cdr:to>
      <cdr:x>0.24427</cdr:x>
      <cdr:y>0.0916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88" y="176963"/>
          <a:ext cx="1283013" cy="226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200" b="1" i="0" strike="noStrike">
              <a:solidFill>
                <a:srgbClr val="000000"/>
              </a:solidFill>
              <a:latin typeface="Arial"/>
              <a:cs typeface="Arial"/>
            </a:rPr>
            <a:t>Square metres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21</xdr:row>
      <xdr:rowOff>19050</xdr:rowOff>
    </xdr:from>
    <xdr:to>
      <xdr:col>16</xdr:col>
      <xdr:colOff>228600</xdr:colOff>
      <xdr:row>41</xdr:row>
      <xdr:rowOff>114300</xdr:rowOff>
    </xdr:to>
    <xdr:graphicFrame macro="">
      <xdr:nvGraphicFramePr>
        <xdr:cNvPr id="15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43</xdr:row>
      <xdr:rowOff>0</xdr:rowOff>
    </xdr:from>
    <xdr:to>
      <xdr:col>16</xdr:col>
      <xdr:colOff>257175</xdr:colOff>
      <xdr:row>63</xdr:row>
      <xdr:rowOff>133350</xdr:rowOff>
    </xdr:to>
    <xdr:graphicFrame macro="">
      <xdr:nvGraphicFramePr>
        <xdr:cNvPr id="154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609600</xdr:colOff>
      <xdr:row>46</xdr:row>
      <xdr:rowOff>9525</xdr:rowOff>
    </xdr:from>
    <xdr:to>
      <xdr:col>9</xdr:col>
      <xdr:colOff>619125</xdr:colOff>
      <xdr:row>60</xdr:row>
      <xdr:rowOff>76200</xdr:rowOff>
    </xdr:to>
    <xdr:sp macro="" textlink="">
      <xdr:nvSpPr>
        <xdr:cNvPr id="15447" name="Line 3"/>
        <xdr:cNvSpPr>
          <a:spLocks noChangeShapeType="1"/>
        </xdr:cNvSpPr>
      </xdr:nvSpPr>
      <xdr:spPr bwMode="auto">
        <a:xfrm flipH="1">
          <a:off x="7400925" y="8343900"/>
          <a:ext cx="9525" cy="2333625"/>
        </a:xfrm>
        <a:prstGeom prst="line">
          <a:avLst/>
        </a:prstGeom>
        <a:noFill/>
        <a:ln w="28575">
          <a:solidFill>
            <a:srgbClr val="33CCCC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19050</xdr:rowOff>
    </xdr:from>
    <xdr:to>
      <xdr:col>9</xdr:col>
      <xdr:colOff>0</xdr:colOff>
      <xdr:row>60</xdr:row>
      <xdr:rowOff>76200</xdr:rowOff>
    </xdr:to>
    <xdr:sp macro="" textlink="">
      <xdr:nvSpPr>
        <xdr:cNvPr id="15448" name="Line 4"/>
        <xdr:cNvSpPr>
          <a:spLocks noChangeShapeType="1"/>
        </xdr:cNvSpPr>
      </xdr:nvSpPr>
      <xdr:spPr bwMode="auto">
        <a:xfrm>
          <a:off x="6791325" y="8353425"/>
          <a:ext cx="0" cy="2324100"/>
        </a:xfrm>
        <a:prstGeom prst="line">
          <a:avLst/>
        </a:prstGeom>
        <a:noFill/>
        <a:ln w="3810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</xdr:rowOff>
    </xdr:from>
    <xdr:to>
      <xdr:col>7</xdr:col>
      <xdr:colOff>142875</xdr:colOff>
      <xdr:row>41</xdr:row>
      <xdr:rowOff>95250</xdr:rowOff>
    </xdr:to>
    <xdr:graphicFrame macro="">
      <xdr:nvGraphicFramePr>
        <xdr:cNvPr id="154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0</xdr:row>
      <xdr:rowOff>285750</xdr:rowOff>
    </xdr:from>
    <xdr:to>
      <xdr:col>5</xdr:col>
      <xdr:colOff>495300</xdr:colOff>
      <xdr:row>0</xdr:row>
      <xdr:rowOff>800100</xdr:rowOff>
    </xdr:to>
    <xdr:sp macro="" textlink="">
      <xdr:nvSpPr>
        <xdr:cNvPr id="15450" name="AutoShape 6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771900" y="28575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28575</xdr:rowOff>
    </xdr:from>
    <xdr:to>
      <xdr:col>1</xdr:col>
      <xdr:colOff>1285875</xdr:colOff>
      <xdr:row>1</xdr:row>
      <xdr:rowOff>133350</xdr:rowOff>
    </xdr:to>
    <xdr:sp macro="" textlink="">
      <xdr:nvSpPr>
        <xdr:cNvPr id="1956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14350" y="28575"/>
          <a:ext cx="447675" cy="609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5</xdr:row>
      <xdr:rowOff>66675</xdr:rowOff>
    </xdr:from>
    <xdr:to>
      <xdr:col>20</xdr:col>
      <xdr:colOff>238125</xdr:colOff>
      <xdr:row>5</xdr:row>
      <xdr:rowOff>66675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 flipH="1">
          <a:off x="17268825" y="14573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57150</xdr:colOff>
      <xdr:row>14</xdr:row>
      <xdr:rowOff>57150</xdr:rowOff>
    </xdr:from>
    <xdr:to>
      <xdr:col>20</xdr:col>
      <xdr:colOff>228600</xdr:colOff>
      <xdr:row>14</xdr:row>
      <xdr:rowOff>66675</xdr:rowOff>
    </xdr:to>
    <xdr:sp macro="" textlink="">
      <xdr:nvSpPr>
        <xdr:cNvPr id="19568" name="Line 3"/>
        <xdr:cNvSpPr>
          <a:spLocks noChangeShapeType="1"/>
        </xdr:cNvSpPr>
      </xdr:nvSpPr>
      <xdr:spPr bwMode="auto">
        <a:xfrm flipH="1">
          <a:off x="17249775" y="2905125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76200</xdr:colOff>
      <xdr:row>53</xdr:row>
      <xdr:rowOff>66675</xdr:rowOff>
    </xdr:from>
    <xdr:to>
      <xdr:col>20</xdr:col>
      <xdr:colOff>238125</xdr:colOff>
      <xdr:row>53</xdr:row>
      <xdr:rowOff>66675</xdr:rowOff>
    </xdr:to>
    <xdr:sp macro="" textlink="">
      <xdr:nvSpPr>
        <xdr:cNvPr id="19570" name="Line 2"/>
        <xdr:cNvSpPr>
          <a:spLocks noChangeShapeType="1"/>
        </xdr:cNvSpPr>
      </xdr:nvSpPr>
      <xdr:spPr bwMode="auto">
        <a:xfrm flipH="1">
          <a:off x="17268825" y="96012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57150</xdr:colOff>
      <xdr:row>62</xdr:row>
      <xdr:rowOff>57150</xdr:rowOff>
    </xdr:from>
    <xdr:to>
      <xdr:col>20</xdr:col>
      <xdr:colOff>228600</xdr:colOff>
      <xdr:row>62</xdr:row>
      <xdr:rowOff>66675</xdr:rowOff>
    </xdr:to>
    <xdr:sp macro="" textlink="">
      <xdr:nvSpPr>
        <xdr:cNvPr id="19571" name="Line 3"/>
        <xdr:cNvSpPr>
          <a:spLocks noChangeShapeType="1"/>
        </xdr:cNvSpPr>
      </xdr:nvSpPr>
      <xdr:spPr bwMode="auto">
        <a:xfrm flipH="1">
          <a:off x="17249775" y="11049000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90</xdr:row>
      <xdr:rowOff>400050</xdr:rowOff>
    </xdr:from>
    <xdr:to>
      <xdr:col>16</xdr:col>
      <xdr:colOff>228600</xdr:colOff>
      <xdr:row>122</xdr:row>
      <xdr:rowOff>76200</xdr:rowOff>
    </xdr:to>
    <xdr:graphicFrame macro="">
      <xdr:nvGraphicFramePr>
        <xdr:cNvPr id="1957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123</xdr:row>
      <xdr:rowOff>19050</xdr:rowOff>
    </xdr:from>
    <xdr:to>
      <xdr:col>16</xdr:col>
      <xdr:colOff>209550</xdr:colOff>
      <xdr:row>151</xdr:row>
      <xdr:rowOff>152400</xdr:rowOff>
    </xdr:to>
    <xdr:graphicFrame macro="">
      <xdr:nvGraphicFramePr>
        <xdr:cNvPr id="195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195</xdr:row>
      <xdr:rowOff>66675</xdr:rowOff>
    </xdr:from>
    <xdr:to>
      <xdr:col>4</xdr:col>
      <xdr:colOff>561975</xdr:colOff>
      <xdr:row>219</xdr:row>
      <xdr:rowOff>38100</xdr:rowOff>
    </xdr:to>
    <xdr:graphicFrame macro="">
      <xdr:nvGraphicFramePr>
        <xdr:cNvPr id="20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220</xdr:row>
      <xdr:rowOff>9525</xdr:rowOff>
    </xdr:from>
    <xdr:to>
      <xdr:col>4</xdr:col>
      <xdr:colOff>561974</xdr:colOff>
      <xdr:row>243</xdr:row>
      <xdr:rowOff>152400</xdr:rowOff>
    </xdr:to>
    <xdr:graphicFrame macro="">
      <xdr:nvGraphicFramePr>
        <xdr:cNvPr id="20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245</xdr:row>
      <xdr:rowOff>0</xdr:rowOff>
    </xdr:from>
    <xdr:to>
      <xdr:col>4</xdr:col>
      <xdr:colOff>542925</xdr:colOff>
      <xdr:row>268</xdr:row>
      <xdr:rowOff>152400</xdr:rowOff>
    </xdr:to>
    <xdr:graphicFrame macro="">
      <xdr:nvGraphicFramePr>
        <xdr:cNvPr id="205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104775</xdr:rowOff>
    </xdr:to>
    <xdr:sp macro="" textlink="">
      <xdr:nvSpPr>
        <xdr:cNvPr id="20540" name="AutoShape 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71475" y="104775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238125</xdr:colOff>
      <xdr:row>3</xdr:row>
      <xdr:rowOff>38100</xdr:rowOff>
    </xdr:from>
    <xdr:to>
      <xdr:col>12</xdr:col>
      <xdr:colOff>142875</xdr:colOff>
      <xdr:row>153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285750</xdr:colOff>
      <xdr:row>155</xdr:row>
      <xdr:rowOff>123825</xdr:rowOff>
    </xdr:from>
    <xdr:to>
      <xdr:col>12</xdr:col>
      <xdr:colOff>190500</xdr:colOff>
      <xdr:row>175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194</xdr:row>
      <xdr:rowOff>66675</xdr:rowOff>
    </xdr:from>
    <xdr:to>
      <xdr:col>4</xdr:col>
      <xdr:colOff>476250</xdr:colOff>
      <xdr:row>218</xdr:row>
      <xdr:rowOff>38100</xdr:rowOff>
    </xdr:to>
    <xdr:graphicFrame macro="">
      <xdr:nvGraphicFramePr>
        <xdr:cNvPr id="246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219</xdr:row>
      <xdr:rowOff>95250</xdr:rowOff>
    </xdr:from>
    <xdr:to>
      <xdr:col>4</xdr:col>
      <xdr:colOff>466725</xdr:colOff>
      <xdr:row>245</xdr:row>
      <xdr:rowOff>19050</xdr:rowOff>
    </xdr:to>
    <xdr:graphicFrame macro="">
      <xdr:nvGraphicFramePr>
        <xdr:cNvPr id="246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 macro="" textlink="">
      <xdr:nvSpPr>
        <xdr:cNvPr id="24621" name="AutoShape 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42900" y="3810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13</xdr:col>
      <xdr:colOff>114300</xdr:colOff>
      <xdr:row>155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1733550</xdr:colOff>
      <xdr:row>156</xdr:row>
      <xdr:rowOff>0</xdr:rowOff>
    </xdr:from>
    <xdr:to>
      <xdr:col>13</xdr:col>
      <xdr:colOff>104775</xdr:colOff>
      <xdr:row>180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</xdr:colOff>
      <xdr:row>180</xdr:row>
      <xdr:rowOff>133350</xdr:rowOff>
    </xdr:from>
    <xdr:to>
      <xdr:col>13</xdr:col>
      <xdr:colOff>66675</xdr:colOff>
      <xdr:row>200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196</xdr:row>
      <xdr:rowOff>66675</xdr:rowOff>
    </xdr:from>
    <xdr:to>
      <xdr:col>4</xdr:col>
      <xdr:colOff>857249</xdr:colOff>
      <xdr:row>220</xdr:row>
      <xdr:rowOff>38100</xdr:rowOff>
    </xdr:to>
    <xdr:graphicFrame macro="">
      <xdr:nvGraphicFramePr>
        <xdr:cNvPr id="27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221</xdr:row>
      <xdr:rowOff>19050</xdr:rowOff>
    </xdr:from>
    <xdr:to>
      <xdr:col>4</xdr:col>
      <xdr:colOff>857250</xdr:colOff>
      <xdr:row>246</xdr:row>
      <xdr:rowOff>104775</xdr:rowOff>
    </xdr:to>
    <xdr:graphicFrame macro="">
      <xdr:nvGraphicFramePr>
        <xdr:cNvPr id="277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 macro="" textlink="">
      <xdr:nvSpPr>
        <xdr:cNvPr id="27707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42900" y="38100"/>
          <a:ext cx="914400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123824</xdr:colOff>
      <xdr:row>248</xdr:row>
      <xdr:rowOff>9525</xdr:rowOff>
    </xdr:from>
    <xdr:to>
      <xdr:col>4</xdr:col>
      <xdr:colOff>847724</xdr:colOff>
      <xdr:row>275</xdr:row>
      <xdr:rowOff>152400</xdr:rowOff>
    </xdr:to>
    <xdr:graphicFrame macro="">
      <xdr:nvGraphicFramePr>
        <xdr:cNvPr id="277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3</xdr:row>
      <xdr:rowOff>133350</xdr:rowOff>
    </xdr:from>
    <xdr:to>
      <xdr:col>16</xdr:col>
      <xdr:colOff>409575</xdr:colOff>
      <xdr:row>164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sqref="A1:H4"/>
    </sheetView>
  </sheetViews>
  <sheetFormatPr defaultRowHeight="12.75"/>
  <cols>
    <col min="3" max="3" width="9.42578125" customWidth="1"/>
    <col min="4" max="4" width="11.85546875" customWidth="1"/>
    <col min="5" max="5" width="12" customWidth="1"/>
    <col min="6" max="6" width="14.5703125" customWidth="1"/>
    <col min="7" max="7" width="14.42578125" customWidth="1"/>
    <col min="8" max="8" width="10.42578125" customWidth="1"/>
    <col min="9" max="9" width="11.42578125" customWidth="1"/>
    <col min="10" max="10" width="18.28515625" customWidth="1"/>
    <col min="11" max="11" width="4.5703125" customWidth="1"/>
    <col min="12" max="12" width="10.42578125" customWidth="1"/>
    <col min="13" max="13" width="12.7109375" customWidth="1"/>
    <col min="14" max="14" width="9.42578125" customWidth="1"/>
    <col min="15" max="15" width="9.85546875" customWidth="1"/>
  </cols>
  <sheetData>
    <row r="1" spans="1:16" ht="5.25" customHeight="1">
      <c r="A1" s="256" t="s">
        <v>465</v>
      </c>
      <c r="B1" s="256"/>
      <c r="C1" s="256"/>
      <c r="D1" s="256"/>
      <c r="E1" s="256"/>
      <c r="F1" s="256"/>
      <c r="G1" s="256"/>
      <c r="H1" s="257"/>
      <c r="I1" s="41"/>
      <c r="J1" s="41"/>
      <c r="K1" s="41"/>
      <c r="L1" s="41"/>
      <c r="M1" s="41"/>
      <c r="N1" s="41"/>
      <c r="O1" s="41"/>
      <c r="P1" s="42"/>
    </row>
    <row r="2" spans="1:16" ht="8.25" customHeight="1">
      <c r="A2" s="258"/>
      <c r="B2" s="258"/>
      <c r="C2" s="258"/>
      <c r="D2" s="258"/>
      <c r="E2" s="258"/>
      <c r="F2" s="258"/>
      <c r="G2" s="258"/>
      <c r="H2" s="259"/>
      <c r="I2" s="41"/>
      <c r="J2" s="41"/>
      <c r="K2" s="41"/>
      <c r="L2" s="41"/>
      <c r="M2" s="41"/>
      <c r="N2" s="41"/>
      <c r="O2" s="41"/>
      <c r="P2" s="42"/>
    </row>
    <row r="3" spans="1:16" ht="6.75" customHeight="1">
      <c r="A3" s="258"/>
      <c r="B3" s="258"/>
      <c r="C3" s="258"/>
      <c r="D3" s="258"/>
      <c r="E3" s="258"/>
      <c r="F3" s="258"/>
      <c r="G3" s="258"/>
      <c r="H3" s="259"/>
      <c r="I3" s="41"/>
      <c r="J3" s="41"/>
      <c r="K3" s="41"/>
      <c r="L3" s="41"/>
      <c r="M3" s="41"/>
      <c r="N3" s="41"/>
      <c r="O3" s="41"/>
      <c r="P3" s="42"/>
    </row>
    <row r="4" spans="1:16" ht="7.5" customHeight="1" thickBot="1">
      <c r="A4" s="260"/>
      <c r="B4" s="260"/>
      <c r="C4" s="260"/>
      <c r="D4" s="260"/>
      <c r="E4" s="260"/>
      <c r="F4" s="260"/>
      <c r="G4" s="260"/>
      <c r="H4" s="261"/>
      <c r="I4" s="41"/>
      <c r="J4" s="41"/>
      <c r="K4" s="41"/>
      <c r="L4" s="41"/>
      <c r="M4" s="41"/>
      <c r="N4" s="41"/>
      <c r="O4" s="41"/>
      <c r="P4" s="42"/>
    </row>
    <row r="5" spans="1:16" ht="4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18">
      <c r="A6" s="41"/>
      <c r="B6" s="41"/>
      <c r="C6" s="45"/>
      <c r="D6" s="269" t="s">
        <v>257</v>
      </c>
      <c r="E6" s="269"/>
      <c r="F6" s="269"/>
      <c r="G6" s="269"/>
      <c r="H6" s="269"/>
      <c r="I6" s="269"/>
      <c r="J6" s="270"/>
      <c r="K6" s="41"/>
      <c r="L6" s="41"/>
      <c r="M6" s="41"/>
      <c r="N6" s="41"/>
      <c r="O6" s="41"/>
      <c r="P6" s="42"/>
    </row>
    <row r="7" spans="1:16" ht="18.75" thickBot="1">
      <c r="A7" s="41"/>
      <c r="B7" s="41"/>
      <c r="C7" s="46"/>
      <c r="D7" s="265" t="s">
        <v>344</v>
      </c>
      <c r="E7" s="265"/>
      <c r="F7" s="265"/>
      <c r="G7" s="265"/>
      <c r="H7" s="265"/>
      <c r="I7" s="265"/>
      <c r="J7" s="268"/>
      <c r="K7" s="41"/>
      <c r="L7" s="277" t="s">
        <v>355</v>
      </c>
      <c r="M7" s="278"/>
      <c r="N7" s="41"/>
      <c r="O7" s="41"/>
      <c r="P7" s="42"/>
    </row>
    <row r="8" spans="1:16" ht="18">
      <c r="A8" s="80"/>
      <c r="B8" s="41"/>
      <c r="C8" s="46"/>
      <c r="D8" s="265" t="s">
        <v>52</v>
      </c>
      <c r="E8" s="265"/>
      <c r="F8" s="265"/>
      <c r="G8" s="265"/>
      <c r="H8" s="265"/>
      <c r="I8" s="265"/>
      <c r="J8" s="268"/>
      <c r="K8" s="41"/>
      <c r="L8" s="41"/>
      <c r="M8" s="41"/>
      <c r="N8" s="41"/>
      <c r="O8" s="41"/>
      <c r="P8" s="42"/>
    </row>
    <row r="9" spans="1:16" ht="18.75" thickBot="1">
      <c r="A9" s="81"/>
      <c r="B9" s="41"/>
      <c r="C9" s="46"/>
      <c r="D9" s="265" t="s">
        <v>232</v>
      </c>
      <c r="E9" s="265"/>
      <c r="F9" s="265"/>
      <c r="G9" s="265"/>
      <c r="H9" s="265"/>
      <c r="I9" s="265"/>
      <c r="J9" s="268"/>
      <c r="K9" s="41"/>
      <c r="L9" s="41"/>
      <c r="M9" s="41"/>
      <c r="N9" s="41"/>
      <c r="O9" s="41"/>
      <c r="P9" s="42"/>
    </row>
    <row r="10" spans="1:16" ht="18">
      <c r="A10" s="81"/>
      <c r="B10" s="41"/>
      <c r="C10" s="46"/>
      <c r="D10" s="265" t="s">
        <v>248</v>
      </c>
      <c r="E10" s="265"/>
      <c r="F10" s="265"/>
      <c r="G10" s="265"/>
      <c r="H10" s="265"/>
      <c r="I10" s="265"/>
      <c r="J10" s="268"/>
      <c r="K10" s="41"/>
      <c r="L10" s="271" t="s">
        <v>112</v>
      </c>
      <c r="M10" s="272"/>
      <c r="N10" s="272"/>
      <c r="O10" s="272"/>
      <c r="P10" s="273"/>
    </row>
    <row r="11" spans="1:16" ht="18">
      <c r="A11" s="81"/>
      <c r="B11" s="41"/>
      <c r="C11" s="46"/>
      <c r="D11" s="265" t="s">
        <v>354</v>
      </c>
      <c r="E11" s="265"/>
      <c r="F11" s="265"/>
      <c r="G11" s="265"/>
      <c r="H11" s="265"/>
      <c r="I11" s="265"/>
      <c r="J11" s="71"/>
      <c r="K11" s="41"/>
      <c r="L11" s="47"/>
      <c r="M11" s="48"/>
      <c r="N11" s="48"/>
      <c r="O11" s="48"/>
      <c r="P11" s="49"/>
    </row>
    <row r="12" spans="1:16" ht="18.75" thickBot="1">
      <c r="A12" s="81"/>
      <c r="B12" s="41"/>
      <c r="C12" s="46"/>
      <c r="D12" s="265" t="s">
        <v>107</v>
      </c>
      <c r="E12" s="265"/>
      <c r="F12" s="265"/>
      <c r="G12" s="265"/>
      <c r="H12" s="265"/>
      <c r="I12" s="265"/>
      <c r="J12" s="268"/>
      <c r="K12" s="41"/>
      <c r="L12" s="274" t="s">
        <v>111</v>
      </c>
      <c r="M12" s="275"/>
      <c r="N12" s="275"/>
      <c r="O12" s="275"/>
      <c r="P12" s="276"/>
    </row>
    <row r="13" spans="1:16" ht="18">
      <c r="A13" s="81"/>
      <c r="B13" s="41"/>
      <c r="C13" s="46"/>
      <c r="D13" s="265" t="s">
        <v>106</v>
      </c>
      <c r="E13" s="265"/>
      <c r="F13" s="265"/>
      <c r="G13" s="265"/>
      <c r="H13" s="265"/>
      <c r="I13" s="265"/>
      <c r="J13" s="268"/>
      <c r="K13" s="41"/>
      <c r="L13" s="41"/>
      <c r="M13" s="41"/>
      <c r="N13" s="41"/>
      <c r="O13" s="41"/>
      <c r="P13" s="42"/>
    </row>
    <row r="14" spans="1:16" ht="18">
      <c r="A14" s="81"/>
      <c r="B14" s="41"/>
      <c r="C14" s="46"/>
      <c r="D14" s="265" t="s">
        <v>28</v>
      </c>
      <c r="E14" s="265"/>
      <c r="F14" s="265"/>
      <c r="G14" s="265"/>
      <c r="H14" s="265"/>
      <c r="I14" s="265"/>
      <c r="J14" s="268"/>
      <c r="K14" s="41"/>
      <c r="L14" s="41"/>
      <c r="M14" s="41"/>
      <c r="N14" s="41"/>
      <c r="O14" s="41"/>
      <c r="P14" s="42"/>
    </row>
    <row r="15" spans="1:16" ht="18">
      <c r="A15" s="81"/>
      <c r="B15" s="41"/>
      <c r="C15" s="46"/>
      <c r="D15" s="265" t="s">
        <v>27</v>
      </c>
      <c r="E15" s="265"/>
      <c r="F15" s="265"/>
      <c r="G15" s="265"/>
      <c r="H15" s="265"/>
      <c r="I15" s="265"/>
      <c r="J15" s="268"/>
      <c r="K15" s="41"/>
      <c r="L15" s="41"/>
      <c r="M15" s="41"/>
      <c r="N15" s="41"/>
      <c r="O15" s="41"/>
      <c r="P15" s="42"/>
    </row>
    <row r="16" spans="1:16" ht="18">
      <c r="A16" s="81"/>
      <c r="B16" s="41"/>
      <c r="C16" s="46"/>
      <c r="D16" s="265" t="s">
        <v>108</v>
      </c>
      <c r="E16" s="265"/>
      <c r="F16" s="265"/>
      <c r="G16" s="265"/>
      <c r="H16" s="265"/>
      <c r="I16" s="265"/>
      <c r="J16" s="268"/>
      <c r="K16" s="41"/>
      <c r="L16" s="41"/>
      <c r="M16" s="41"/>
      <c r="N16" s="41"/>
      <c r="O16" s="41"/>
      <c r="P16" s="42"/>
    </row>
    <row r="17" spans="1:16" ht="18">
      <c r="A17" s="81"/>
      <c r="B17" s="41"/>
      <c r="C17" s="46"/>
      <c r="D17" s="262" t="s">
        <v>149</v>
      </c>
      <c r="E17" s="263"/>
      <c r="F17" s="263"/>
      <c r="G17" s="263"/>
      <c r="H17" s="263"/>
      <c r="I17" s="263"/>
      <c r="J17" s="264"/>
      <c r="K17" s="41"/>
      <c r="L17" s="41"/>
      <c r="M17" s="41"/>
      <c r="N17" s="41"/>
      <c r="O17" s="41"/>
      <c r="P17" s="42"/>
    </row>
    <row r="18" spans="1:16" ht="18">
      <c r="A18" s="81"/>
      <c r="B18" s="41"/>
      <c r="C18" s="46"/>
      <c r="D18" s="265" t="s">
        <v>210</v>
      </c>
      <c r="E18" s="266"/>
      <c r="F18" s="266"/>
      <c r="G18" s="266"/>
      <c r="H18" s="266"/>
      <c r="I18" s="266"/>
      <c r="J18" s="267"/>
      <c r="K18" s="41"/>
      <c r="L18" s="41"/>
      <c r="M18" s="41"/>
      <c r="N18" s="41"/>
      <c r="O18" s="41"/>
      <c r="P18" s="42"/>
    </row>
    <row r="19" spans="1:16" ht="18">
      <c r="A19" s="81"/>
      <c r="B19" s="41"/>
      <c r="C19" s="46"/>
      <c r="D19" s="265" t="s">
        <v>222</v>
      </c>
      <c r="E19" s="266"/>
      <c r="F19" s="266"/>
      <c r="G19" s="266"/>
      <c r="H19" s="266"/>
      <c r="I19" s="266"/>
      <c r="J19" s="267"/>
      <c r="K19" s="41"/>
      <c r="L19" s="41"/>
      <c r="M19" s="41"/>
      <c r="N19" s="41"/>
      <c r="O19" s="41"/>
      <c r="P19" s="42"/>
    </row>
    <row r="20" spans="1:16" ht="18">
      <c r="A20" s="81"/>
      <c r="B20" s="41"/>
      <c r="C20" s="46"/>
      <c r="D20" s="265" t="s">
        <v>419</v>
      </c>
      <c r="E20" s="266"/>
      <c r="F20" s="266"/>
      <c r="G20" s="266"/>
      <c r="H20" s="266"/>
      <c r="I20" s="266"/>
      <c r="J20" s="267"/>
      <c r="K20" s="41"/>
      <c r="L20" s="41"/>
      <c r="M20" s="41"/>
      <c r="N20" s="41"/>
      <c r="O20" s="41"/>
      <c r="P20" s="42"/>
    </row>
    <row r="21" spans="1:16" ht="18">
      <c r="A21" s="81"/>
      <c r="B21" s="41"/>
      <c r="C21" s="46"/>
      <c r="D21" s="265" t="s">
        <v>420</v>
      </c>
      <c r="E21" s="266"/>
      <c r="F21" s="266"/>
      <c r="G21" s="266"/>
      <c r="H21" s="266"/>
      <c r="I21" s="266"/>
      <c r="J21" s="267"/>
      <c r="K21" s="41"/>
      <c r="L21" s="41"/>
      <c r="M21" s="41"/>
      <c r="N21" s="41"/>
      <c r="O21" s="41"/>
      <c r="P21" s="42"/>
    </row>
    <row r="22" spans="1:16" ht="18">
      <c r="A22" s="81"/>
      <c r="B22" s="41"/>
      <c r="C22" s="46"/>
      <c r="D22" s="265" t="s">
        <v>110</v>
      </c>
      <c r="E22" s="265"/>
      <c r="F22" s="265"/>
      <c r="G22" s="265"/>
      <c r="H22" s="265"/>
      <c r="I22" s="265"/>
      <c r="J22" s="268"/>
      <c r="K22" s="41"/>
      <c r="L22" s="41"/>
      <c r="M22" s="41"/>
      <c r="N22" s="41"/>
      <c r="O22" s="41"/>
      <c r="P22" s="42"/>
    </row>
    <row r="23" spans="1:16" ht="18.75" thickBot="1">
      <c r="A23" s="81"/>
      <c r="B23" s="41"/>
      <c r="C23" s="167"/>
      <c r="D23" s="279" t="s">
        <v>109</v>
      </c>
      <c r="E23" s="279"/>
      <c r="F23" s="279"/>
      <c r="G23" s="279"/>
      <c r="H23" s="279"/>
      <c r="I23" s="279"/>
      <c r="J23" s="280"/>
      <c r="K23" s="41"/>
      <c r="L23" s="41"/>
      <c r="M23" s="41"/>
      <c r="N23" s="41"/>
      <c r="O23" s="41"/>
      <c r="P23" s="42"/>
    </row>
    <row r="24" spans="1:16">
      <c r="A24" s="8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13.5" thickBot="1">
      <c r="A25" s="8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13.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</sheetData>
  <mergeCells count="22">
    <mergeCell ref="D23:J23"/>
    <mergeCell ref="D12:J12"/>
    <mergeCell ref="D13:J13"/>
    <mergeCell ref="D14:J14"/>
    <mergeCell ref="D15:J15"/>
    <mergeCell ref="D16:J16"/>
    <mergeCell ref="D22:J22"/>
    <mergeCell ref="D20:J20"/>
    <mergeCell ref="L10:P10"/>
    <mergeCell ref="L12:P12"/>
    <mergeCell ref="D21:J21"/>
    <mergeCell ref="D11:I11"/>
    <mergeCell ref="D7:J7"/>
    <mergeCell ref="D19:J19"/>
    <mergeCell ref="L7:M7"/>
    <mergeCell ref="A1:H4"/>
    <mergeCell ref="D17:J17"/>
    <mergeCell ref="D18:J18"/>
    <mergeCell ref="D9:J9"/>
    <mergeCell ref="D8:J8"/>
    <mergeCell ref="D10:J10"/>
    <mergeCell ref="D6:J6"/>
  </mergeCells>
  <phoneticPr fontId="4" type="noConversion"/>
  <hyperlinks>
    <hyperlink ref="D12:J12" location="Employment!A1" display="Labour Force Characteristics by Province (KZN)"/>
    <hyperlink ref="D13:J13" location="PSCE!A1" display="Credit extended to the domestic private sector "/>
    <hyperlink ref="D14:J14" location="'PSCE Yearly'!A1" display="Credit extended to the domestic private sector - Year-on-Year Change"/>
    <hyperlink ref="D15:J15" location="'PSCE Monthly'!A1" display="Credit extended to the domestic private sector - Month-on-Month Change"/>
    <hyperlink ref="D16:J16" location="'Survey Results'!A1" display="Economic Surveys"/>
    <hyperlink ref="D22:J22" location="'Building Plans Approved'!A1" display="Building Plans Approved - Residential (KZN)"/>
    <hyperlink ref="D23:J23" location="'Building Plans Approved1'!A1" display="Building Plans Approved - Commercial and Industrial (KZN) "/>
    <hyperlink ref="D17:J17" location="'Civil Cases for Debt'!A1" display="Civil Cases Recorded and Summonses Issued for Debt"/>
    <hyperlink ref="D18:J18" location="Inflation!A1" display="KZN - Consumer Price Index Reclassified (Base 2008 = 100) "/>
    <hyperlink ref="D8:J8" location="Manufacturing!A1" display="Manufacturing"/>
    <hyperlink ref="D9:J9" location="Retail!A1" display="Retail and Trade"/>
    <hyperlink ref="D10:J10" location="Monetary!A1" display="Monetary Indicators"/>
    <hyperlink ref="D6:J6" location="'National Government'!A1" display="National Government Financial Position"/>
    <hyperlink ref="D7:J7" location="'KZN Population'!A1" display="KZN Population Estimates"/>
    <hyperlink ref="D19:J19" location="Electricity!A1" display="Electricity generated and available for distribution - Gigawatt-hours"/>
    <hyperlink ref="D11:I11" location="Trade!A1" display="Trade Statistics"/>
    <hyperlink ref="L7:M7" location="'Summary page'!A1" display="SUMMARY PAGE"/>
    <hyperlink ref="D20:J20" location="'Cement Sales'!A1" display="Cementitious Sales"/>
    <hyperlink ref="D21:J21" location="'House Prices'!A1" display="House prices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4"/>
  <sheetViews>
    <sheetView workbookViewId="0">
      <selection activeCell="D268" sqref="D268"/>
    </sheetView>
  </sheetViews>
  <sheetFormatPr defaultRowHeight="12.75"/>
  <cols>
    <col min="1" max="1" width="16" style="3" customWidth="1"/>
    <col min="2" max="2" width="15" style="2" customWidth="1"/>
    <col min="3" max="3" width="13" style="2" customWidth="1"/>
    <col min="4" max="4" width="16.7109375" style="2" customWidth="1"/>
    <col min="5" max="7" width="16.28515625" style="2" customWidth="1"/>
    <col min="8" max="8" width="15.28515625" style="2" customWidth="1"/>
    <col min="9" max="9" width="16.5703125" style="3" customWidth="1"/>
    <col min="10" max="16384" width="9.140625" style="3"/>
  </cols>
  <sheetData>
    <row r="1" spans="1:9">
      <c r="A1" s="322" t="s">
        <v>99</v>
      </c>
      <c r="B1" s="325" t="s">
        <v>29</v>
      </c>
      <c r="C1" s="326"/>
      <c r="D1" s="326"/>
      <c r="E1" s="326"/>
      <c r="F1" s="326"/>
      <c r="G1" s="326"/>
      <c r="H1" s="326"/>
    </row>
    <row r="2" spans="1:9" ht="23.25" customHeight="1" thickBot="1">
      <c r="A2" s="323"/>
      <c r="B2" s="327"/>
      <c r="C2" s="328"/>
      <c r="D2" s="328"/>
      <c r="E2" s="328"/>
      <c r="F2" s="328"/>
      <c r="G2" s="328"/>
      <c r="H2" s="328"/>
    </row>
    <row r="3" spans="1:9" ht="13.5" thickBot="1">
      <c r="A3" s="323"/>
    </row>
    <row r="4" spans="1:9" ht="27" customHeight="1" thickBot="1">
      <c r="A4" s="324"/>
      <c r="B4" s="15" t="s">
        <v>1</v>
      </c>
      <c r="C4" s="12" t="s">
        <v>0</v>
      </c>
      <c r="D4" s="12" t="s">
        <v>2</v>
      </c>
      <c r="E4" s="12" t="s">
        <v>3</v>
      </c>
      <c r="F4" s="12" t="s">
        <v>6</v>
      </c>
      <c r="G4" s="12" t="s">
        <v>4</v>
      </c>
      <c r="H4" s="13" t="s">
        <v>5</v>
      </c>
      <c r="I4" s="4"/>
    </row>
    <row r="5" spans="1:9" hidden="1">
      <c r="A5" s="5">
        <v>32874</v>
      </c>
      <c r="B5" s="8">
        <v>4504</v>
      </c>
      <c r="C5" s="8">
        <v>9002</v>
      </c>
      <c r="D5" s="8">
        <f>E5+F5+G5+H5</f>
        <v>134728</v>
      </c>
      <c r="E5" s="8">
        <v>15499</v>
      </c>
      <c r="F5" s="8">
        <v>9161</v>
      </c>
      <c r="G5" s="8">
        <v>52126</v>
      </c>
      <c r="H5" s="8">
        <v>57942</v>
      </c>
      <c r="I5" s="9"/>
    </row>
    <row r="6" spans="1:9" hidden="1">
      <c r="A6" s="5">
        <v>32905</v>
      </c>
      <c r="B6" s="8">
        <v>2915</v>
      </c>
      <c r="C6" s="8">
        <v>9348</v>
      </c>
      <c r="D6" s="8">
        <f t="shared" ref="D6:D69" si="0">E6+F6+G6+H6</f>
        <v>136214</v>
      </c>
      <c r="E6" s="8">
        <v>15710</v>
      </c>
      <c r="F6" s="8">
        <v>9308</v>
      </c>
      <c r="G6" s="8">
        <v>52915</v>
      </c>
      <c r="H6" s="8">
        <v>58281</v>
      </c>
      <c r="I6" s="9"/>
    </row>
    <row r="7" spans="1:9" hidden="1">
      <c r="A7" s="5">
        <v>32933</v>
      </c>
      <c r="B7" s="8">
        <v>2517</v>
      </c>
      <c r="C7" s="8">
        <v>8932</v>
      </c>
      <c r="D7" s="8">
        <f t="shared" si="0"/>
        <v>137551</v>
      </c>
      <c r="E7" s="8">
        <v>15855</v>
      </c>
      <c r="F7" s="8">
        <v>9548</v>
      </c>
      <c r="G7" s="8">
        <v>53481</v>
      </c>
      <c r="H7" s="8">
        <v>58667</v>
      </c>
      <c r="I7" s="9"/>
    </row>
    <row r="8" spans="1:9" hidden="1">
      <c r="A8" s="5">
        <v>32964</v>
      </c>
      <c r="B8" s="8">
        <v>2777</v>
      </c>
      <c r="C8" s="8">
        <v>9367</v>
      </c>
      <c r="D8" s="8">
        <f t="shared" si="0"/>
        <v>138847</v>
      </c>
      <c r="E8" s="8">
        <v>15936</v>
      </c>
      <c r="F8" s="8">
        <v>9645</v>
      </c>
      <c r="G8" s="8">
        <v>53980</v>
      </c>
      <c r="H8" s="8">
        <v>59286</v>
      </c>
      <c r="I8" s="9"/>
    </row>
    <row r="9" spans="1:9" hidden="1">
      <c r="A9" s="5">
        <v>32994</v>
      </c>
      <c r="B9" s="8">
        <v>2796</v>
      </c>
      <c r="C9" s="8">
        <v>9731</v>
      </c>
      <c r="D9" s="8">
        <f t="shared" si="0"/>
        <v>140240</v>
      </c>
      <c r="E9" s="8">
        <v>16189</v>
      </c>
      <c r="F9" s="8">
        <v>9828</v>
      </c>
      <c r="G9" s="8">
        <v>54644</v>
      </c>
      <c r="H9" s="8">
        <v>59579</v>
      </c>
      <c r="I9" s="9"/>
    </row>
    <row r="10" spans="1:9" hidden="1">
      <c r="A10" s="5">
        <v>33025</v>
      </c>
      <c r="B10" s="8">
        <v>3088</v>
      </c>
      <c r="C10" s="8">
        <v>9849</v>
      </c>
      <c r="D10" s="8">
        <f t="shared" si="0"/>
        <v>142392</v>
      </c>
      <c r="E10" s="8">
        <v>16601</v>
      </c>
      <c r="F10" s="8">
        <v>9851</v>
      </c>
      <c r="G10" s="8">
        <v>55319</v>
      </c>
      <c r="H10" s="8">
        <v>60621</v>
      </c>
      <c r="I10" s="9"/>
    </row>
    <row r="11" spans="1:9" hidden="1">
      <c r="A11" s="5">
        <v>33055</v>
      </c>
      <c r="B11" s="8">
        <v>3476</v>
      </c>
      <c r="C11" s="8">
        <v>10381</v>
      </c>
      <c r="D11" s="8">
        <f t="shared" si="0"/>
        <v>143387</v>
      </c>
      <c r="E11" s="8">
        <v>16703</v>
      </c>
      <c r="F11" s="8">
        <v>10061</v>
      </c>
      <c r="G11" s="8">
        <v>56091</v>
      </c>
      <c r="H11" s="8">
        <v>60532</v>
      </c>
      <c r="I11" s="9"/>
    </row>
    <row r="12" spans="1:9" hidden="1">
      <c r="A12" s="5">
        <v>33086</v>
      </c>
      <c r="B12" s="8">
        <v>3674</v>
      </c>
      <c r="C12" s="8">
        <v>10548</v>
      </c>
      <c r="D12" s="8">
        <f t="shared" si="0"/>
        <v>144999</v>
      </c>
      <c r="E12" s="8">
        <v>16966</v>
      </c>
      <c r="F12" s="8">
        <v>10219</v>
      </c>
      <c r="G12" s="8">
        <v>56903</v>
      </c>
      <c r="H12" s="8">
        <v>60911</v>
      </c>
      <c r="I12" s="9"/>
    </row>
    <row r="13" spans="1:9" hidden="1">
      <c r="A13" s="5">
        <v>33117</v>
      </c>
      <c r="B13" s="8">
        <v>2979</v>
      </c>
      <c r="C13" s="8">
        <v>9980</v>
      </c>
      <c r="D13" s="8">
        <f t="shared" si="0"/>
        <v>145571</v>
      </c>
      <c r="E13" s="8">
        <v>17336</v>
      </c>
      <c r="F13" s="8">
        <v>10422</v>
      </c>
      <c r="G13" s="8">
        <v>57479</v>
      </c>
      <c r="H13" s="8">
        <v>60334</v>
      </c>
      <c r="I13" s="9"/>
    </row>
    <row r="14" spans="1:9" hidden="1">
      <c r="A14" s="5">
        <v>33147</v>
      </c>
      <c r="B14" s="8">
        <v>3114</v>
      </c>
      <c r="C14" s="8">
        <v>9410</v>
      </c>
      <c r="D14" s="8">
        <f t="shared" si="0"/>
        <v>147119</v>
      </c>
      <c r="E14" s="8">
        <v>17445</v>
      </c>
      <c r="F14" s="8">
        <v>10674</v>
      </c>
      <c r="G14" s="8">
        <v>58078</v>
      </c>
      <c r="H14" s="8">
        <v>60922</v>
      </c>
      <c r="I14" s="9"/>
    </row>
    <row r="15" spans="1:9" hidden="1">
      <c r="A15" s="5">
        <v>33178</v>
      </c>
      <c r="B15" s="8">
        <v>4691</v>
      </c>
      <c r="C15" s="8">
        <v>9086</v>
      </c>
      <c r="D15" s="8">
        <f t="shared" si="0"/>
        <v>149748</v>
      </c>
      <c r="E15" s="8">
        <v>17651</v>
      </c>
      <c r="F15" s="8">
        <v>10802</v>
      </c>
      <c r="G15" s="8">
        <v>58770</v>
      </c>
      <c r="H15" s="8">
        <v>62525</v>
      </c>
      <c r="I15" s="9"/>
    </row>
    <row r="16" spans="1:9" hidden="1">
      <c r="A16" s="5">
        <v>33208</v>
      </c>
      <c r="B16" s="8">
        <v>4857</v>
      </c>
      <c r="C16" s="8">
        <v>10236</v>
      </c>
      <c r="D16" s="8">
        <f t="shared" si="0"/>
        <v>153247</v>
      </c>
      <c r="E16" s="8">
        <v>18054</v>
      </c>
      <c r="F16" s="8">
        <v>10976</v>
      </c>
      <c r="G16" s="8">
        <v>59506</v>
      </c>
      <c r="H16" s="8">
        <v>64711</v>
      </c>
      <c r="I16" s="9"/>
    </row>
    <row r="17" spans="1:9" hidden="1">
      <c r="A17" s="5">
        <v>33239</v>
      </c>
      <c r="B17" s="8">
        <v>3309</v>
      </c>
      <c r="C17" s="8">
        <v>9472</v>
      </c>
      <c r="D17" s="8">
        <f t="shared" si="0"/>
        <v>154408</v>
      </c>
      <c r="E17" s="8">
        <v>17917</v>
      </c>
      <c r="F17" s="8">
        <v>10961</v>
      </c>
      <c r="G17" s="8">
        <v>60396</v>
      </c>
      <c r="H17" s="8">
        <v>65134</v>
      </c>
      <c r="I17" s="9"/>
    </row>
    <row r="18" spans="1:9" hidden="1">
      <c r="A18" s="5">
        <v>33270</v>
      </c>
      <c r="B18" s="8">
        <v>4752</v>
      </c>
      <c r="C18" s="8">
        <v>11268</v>
      </c>
      <c r="D18" s="8">
        <f t="shared" si="0"/>
        <v>160234</v>
      </c>
      <c r="E18" s="8">
        <v>17896</v>
      </c>
      <c r="F18" s="8">
        <v>10931</v>
      </c>
      <c r="G18" s="8">
        <v>61183</v>
      </c>
      <c r="H18" s="8">
        <v>70224</v>
      </c>
      <c r="I18" s="9"/>
    </row>
    <row r="19" spans="1:9" hidden="1">
      <c r="A19" s="5">
        <v>33298</v>
      </c>
      <c r="B19" s="8">
        <v>5934</v>
      </c>
      <c r="C19" s="8">
        <v>10554</v>
      </c>
      <c r="D19" s="8">
        <f t="shared" si="0"/>
        <v>160654</v>
      </c>
      <c r="E19" s="8">
        <v>17970</v>
      </c>
      <c r="F19" s="8">
        <v>11145</v>
      </c>
      <c r="G19" s="8">
        <v>61993</v>
      </c>
      <c r="H19" s="8">
        <v>69546</v>
      </c>
      <c r="I19" s="9"/>
    </row>
    <row r="20" spans="1:9" hidden="1">
      <c r="A20" s="5">
        <v>33329</v>
      </c>
      <c r="B20" s="8">
        <v>4259</v>
      </c>
      <c r="C20" s="8">
        <v>10228</v>
      </c>
      <c r="D20" s="8">
        <f t="shared" si="0"/>
        <v>161123</v>
      </c>
      <c r="E20" s="8">
        <v>18000</v>
      </c>
      <c r="F20" s="8">
        <v>11297</v>
      </c>
      <c r="G20" s="8">
        <v>63107</v>
      </c>
      <c r="H20" s="8">
        <v>68719</v>
      </c>
      <c r="I20" s="9"/>
    </row>
    <row r="21" spans="1:9" hidden="1">
      <c r="A21" s="5">
        <v>33359</v>
      </c>
      <c r="B21" s="8">
        <v>4803</v>
      </c>
      <c r="C21" s="8">
        <v>9718</v>
      </c>
      <c r="D21" s="8">
        <f t="shared" si="0"/>
        <v>165728</v>
      </c>
      <c r="E21" s="8">
        <v>18040</v>
      </c>
      <c r="F21" s="8">
        <v>11398</v>
      </c>
      <c r="G21" s="8">
        <v>63913</v>
      </c>
      <c r="H21" s="8">
        <v>72377</v>
      </c>
      <c r="I21" s="9"/>
    </row>
    <row r="22" spans="1:9" hidden="1">
      <c r="A22" s="5">
        <v>33390</v>
      </c>
      <c r="B22" s="8">
        <v>5107</v>
      </c>
      <c r="C22" s="8">
        <v>8662</v>
      </c>
      <c r="D22" s="8">
        <f t="shared" si="0"/>
        <v>167426</v>
      </c>
      <c r="E22" s="8">
        <v>18304</v>
      </c>
      <c r="F22" s="8">
        <v>11526</v>
      </c>
      <c r="G22" s="8">
        <v>64729</v>
      </c>
      <c r="H22" s="8">
        <v>72867</v>
      </c>
      <c r="I22" s="9"/>
    </row>
    <row r="23" spans="1:9" hidden="1">
      <c r="A23" s="5">
        <v>33420</v>
      </c>
      <c r="B23" s="8">
        <v>4201</v>
      </c>
      <c r="C23" s="8">
        <v>9044</v>
      </c>
      <c r="D23" s="8">
        <f t="shared" si="0"/>
        <v>168708</v>
      </c>
      <c r="E23" s="8">
        <v>18623</v>
      </c>
      <c r="F23" s="8">
        <v>11669</v>
      </c>
      <c r="G23" s="8">
        <v>65672</v>
      </c>
      <c r="H23" s="8">
        <v>72744</v>
      </c>
      <c r="I23" s="9"/>
    </row>
    <row r="24" spans="1:9" hidden="1">
      <c r="A24" s="5">
        <v>33451</v>
      </c>
      <c r="B24" s="8">
        <v>4810</v>
      </c>
      <c r="C24" s="8">
        <v>9319</v>
      </c>
      <c r="D24" s="8">
        <f t="shared" si="0"/>
        <v>170317</v>
      </c>
      <c r="E24" s="8">
        <v>18630</v>
      </c>
      <c r="F24" s="8">
        <v>11868</v>
      </c>
      <c r="G24" s="8">
        <v>66628</v>
      </c>
      <c r="H24" s="8">
        <v>73191</v>
      </c>
      <c r="I24" s="9"/>
    </row>
    <row r="25" spans="1:9" hidden="1">
      <c r="A25" s="5">
        <v>33482</v>
      </c>
      <c r="B25" s="8">
        <v>4366</v>
      </c>
      <c r="C25" s="8">
        <v>11063</v>
      </c>
      <c r="D25" s="8">
        <f t="shared" si="0"/>
        <v>172357</v>
      </c>
      <c r="E25" s="8">
        <v>18588</v>
      </c>
      <c r="F25" s="8">
        <v>12372</v>
      </c>
      <c r="G25" s="8">
        <v>67566</v>
      </c>
      <c r="H25" s="8">
        <v>73831</v>
      </c>
      <c r="I25" s="9"/>
    </row>
    <row r="26" spans="1:9" hidden="1">
      <c r="A26" s="5">
        <v>33512</v>
      </c>
      <c r="B26" s="8">
        <v>3762</v>
      </c>
      <c r="C26" s="8">
        <v>11636</v>
      </c>
      <c r="D26" s="8">
        <f t="shared" si="0"/>
        <v>174493</v>
      </c>
      <c r="E26" s="8">
        <v>18638</v>
      </c>
      <c r="F26" s="8">
        <v>12954</v>
      </c>
      <c r="G26" s="8">
        <v>68468</v>
      </c>
      <c r="H26" s="8">
        <v>74433</v>
      </c>
      <c r="I26" s="9"/>
    </row>
    <row r="27" spans="1:9" hidden="1">
      <c r="A27" s="5">
        <v>33543</v>
      </c>
      <c r="B27" s="8">
        <v>4559</v>
      </c>
      <c r="C27" s="8">
        <v>12849</v>
      </c>
      <c r="D27" s="8">
        <f t="shared" si="0"/>
        <v>175196</v>
      </c>
      <c r="E27" s="8">
        <v>19332</v>
      </c>
      <c r="F27" s="8">
        <v>13015</v>
      </c>
      <c r="G27" s="8">
        <v>69447</v>
      </c>
      <c r="H27" s="8">
        <v>73402</v>
      </c>
      <c r="I27" s="9"/>
    </row>
    <row r="28" spans="1:9" hidden="1">
      <c r="A28" s="5">
        <v>33573</v>
      </c>
      <c r="B28" s="8">
        <v>2967</v>
      </c>
      <c r="C28" s="8">
        <v>13121</v>
      </c>
      <c r="D28" s="8">
        <f t="shared" si="0"/>
        <v>176584</v>
      </c>
      <c r="E28" s="8">
        <v>19259</v>
      </c>
      <c r="F28" s="8">
        <v>13234</v>
      </c>
      <c r="G28" s="8">
        <v>70235</v>
      </c>
      <c r="H28" s="8">
        <v>73856</v>
      </c>
      <c r="I28" s="9"/>
    </row>
    <row r="29" spans="1:9" hidden="1">
      <c r="A29" s="5">
        <v>33604</v>
      </c>
      <c r="B29" s="8">
        <v>3031</v>
      </c>
      <c r="C29" s="8">
        <v>13034</v>
      </c>
      <c r="D29" s="8">
        <f t="shared" si="0"/>
        <v>177237</v>
      </c>
      <c r="E29" s="8">
        <v>18395</v>
      </c>
      <c r="F29" s="8">
        <v>13563</v>
      </c>
      <c r="G29" s="8">
        <v>71059</v>
      </c>
      <c r="H29" s="8">
        <v>74220</v>
      </c>
      <c r="I29" s="9"/>
    </row>
    <row r="30" spans="1:9" hidden="1">
      <c r="A30" s="5">
        <v>33635</v>
      </c>
      <c r="B30" s="8">
        <v>2613</v>
      </c>
      <c r="C30" s="8">
        <v>12810</v>
      </c>
      <c r="D30" s="8">
        <f t="shared" si="0"/>
        <v>179927</v>
      </c>
      <c r="E30" s="8">
        <v>18305</v>
      </c>
      <c r="F30" s="8">
        <v>13707</v>
      </c>
      <c r="G30" s="8">
        <v>72009</v>
      </c>
      <c r="H30" s="8">
        <v>75906</v>
      </c>
      <c r="I30" s="9"/>
    </row>
    <row r="31" spans="1:9" hidden="1">
      <c r="A31" s="5">
        <v>33664</v>
      </c>
      <c r="B31" s="8">
        <v>2720</v>
      </c>
      <c r="C31" s="8">
        <v>12549</v>
      </c>
      <c r="D31" s="8">
        <f t="shared" si="0"/>
        <v>179443</v>
      </c>
      <c r="E31" s="8">
        <v>18368</v>
      </c>
      <c r="F31" s="8">
        <v>13862</v>
      </c>
      <c r="G31" s="8">
        <v>73053</v>
      </c>
      <c r="H31" s="8">
        <v>74160</v>
      </c>
      <c r="I31" s="9"/>
    </row>
    <row r="32" spans="1:9" hidden="1">
      <c r="A32" s="5">
        <v>33695</v>
      </c>
      <c r="B32" s="8">
        <v>2847</v>
      </c>
      <c r="C32" s="8">
        <v>12839</v>
      </c>
      <c r="D32" s="8">
        <f t="shared" si="0"/>
        <v>180683</v>
      </c>
      <c r="E32" s="8">
        <v>18563</v>
      </c>
      <c r="F32" s="8">
        <v>13925</v>
      </c>
      <c r="G32" s="8">
        <v>73926</v>
      </c>
      <c r="H32" s="8">
        <v>74269</v>
      </c>
      <c r="I32" s="9"/>
    </row>
    <row r="33" spans="1:9" hidden="1">
      <c r="A33" s="5">
        <v>33725</v>
      </c>
      <c r="B33" s="8">
        <v>3324</v>
      </c>
      <c r="C33" s="8">
        <v>12867</v>
      </c>
      <c r="D33" s="8">
        <f t="shared" si="0"/>
        <v>181013</v>
      </c>
      <c r="E33" s="8">
        <v>18381</v>
      </c>
      <c r="F33" s="8">
        <v>14143</v>
      </c>
      <c r="G33" s="8">
        <v>74901</v>
      </c>
      <c r="H33" s="8">
        <v>73588</v>
      </c>
      <c r="I33" s="9"/>
    </row>
    <row r="34" spans="1:9" hidden="1">
      <c r="A34" s="5">
        <v>33756</v>
      </c>
      <c r="B34" s="8">
        <v>3991</v>
      </c>
      <c r="C34" s="8">
        <v>11857</v>
      </c>
      <c r="D34" s="8">
        <f t="shared" si="0"/>
        <v>182779</v>
      </c>
      <c r="E34" s="8">
        <v>18533</v>
      </c>
      <c r="F34" s="8">
        <v>14211</v>
      </c>
      <c r="G34" s="8">
        <v>75887</v>
      </c>
      <c r="H34" s="8">
        <v>74148</v>
      </c>
      <c r="I34" s="9"/>
    </row>
    <row r="35" spans="1:9" hidden="1">
      <c r="A35" s="5">
        <v>33786</v>
      </c>
      <c r="B35" s="8">
        <v>6163</v>
      </c>
      <c r="C35" s="8">
        <v>10940</v>
      </c>
      <c r="D35" s="8">
        <f t="shared" si="0"/>
        <v>183175</v>
      </c>
      <c r="E35" s="8">
        <v>18604</v>
      </c>
      <c r="F35" s="8">
        <v>14305</v>
      </c>
      <c r="G35" s="8">
        <v>76896</v>
      </c>
      <c r="H35" s="8">
        <v>73370</v>
      </c>
      <c r="I35" s="9"/>
    </row>
    <row r="36" spans="1:9" hidden="1">
      <c r="A36" s="5">
        <v>33817</v>
      </c>
      <c r="B36" s="8">
        <v>5506</v>
      </c>
      <c r="C36" s="8">
        <v>10966</v>
      </c>
      <c r="D36" s="8">
        <f t="shared" si="0"/>
        <v>184431</v>
      </c>
      <c r="E36" s="8">
        <v>18796</v>
      </c>
      <c r="F36" s="8">
        <v>14242</v>
      </c>
      <c r="G36" s="8">
        <v>77854</v>
      </c>
      <c r="H36" s="8">
        <v>73539</v>
      </c>
      <c r="I36" s="9"/>
    </row>
    <row r="37" spans="1:9" hidden="1">
      <c r="A37" s="5">
        <v>33848</v>
      </c>
      <c r="B37" s="8">
        <v>7084</v>
      </c>
      <c r="C37" s="8">
        <v>11307</v>
      </c>
      <c r="D37" s="8">
        <f t="shared" si="0"/>
        <v>185560</v>
      </c>
      <c r="E37" s="8">
        <v>19025</v>
      </c>
      <c r="F37" s="8">
        <v>14281</v>
      </c>
      <c r="G37" s="8">
        <v>78951</v>
      </c>
      <c r="H37" s="8">
        <v>73303</v>
      </c>
      <c r="I37" s="9"/>
    </row>
    <row r="38" spans="1:9" hidden="1">
      <c r="A38" s="5">
        <v>33878</v>
      </c>
      <c r="B38" s="8">
        <v>6550</v>
      </c>
      <c r="C38" s="8">
        <v>12088</v>
      </c>
      <c r="D38" s="8">
        <f t="shared" si="0"/>
        <v>186401</v>
      </c>
      <c r="E38" s="8">
        <v>19295</v>
      </c>
      <c r="F38" s="8">
        <v>14177</v>
      </c>
      <c r="G38" s="8">
        <v>80279</v>
      </c>
      <c r="H38" s="8">
        <v>72650</v>
      </c>
      <c r="I38" s="9"/>
    </row>
    <row r="39" spans="1:9" hidden="1">
      <c r="A39" s="5">
        <v>33909</v>
      </c>
      <c r="B39" s="8">
        <v>5778</v>
      </c>
      <c r="C39" s="8">
        <v>12535</v>
      </c>
      <c r="D39" s="8">
        <f t="shared" si="0"/>
        <v>187728</v>
      </c>
      <c r="E39" s="8">
        <v>19405</v>
      </c>
      <c r="F39" s="8">
        <v>14319</v>
      </c>
      <c r="G39" s="8">
        <v>81488</v>
      </c>
      <c r="H39" s="8">
        <v>72516</v>
      </c>
      <c r="I39" s="9"/>
    </row>
    <row r="40" spans="1:9" hidden="1">
      <c r="A40" s="5">
        <v>33939</v>
      </c>
      <c r="B40" s="8">
        <v>6397</v>
      </c>
      <c r="C40" s="8">
        <v>13154</v>
      </c>
      <c r="D40" s="8">
        <f t="shared" si="0"/>
        <v>189935</v>
      </c>
      <c r="E40" s="8">
        <v>19552</v>
      </c>
      <c r="F40" s="8">
        <v>14500</v>
      </c>
      <c r="G40" s="8">
        <v>82395</v>
      </c>
      <c r="H40" s="8">
        <v>73488</v>
      </c>
      <c r="I40" s="9"/>
    </row>
    <row r="41" spans="1:9" hidden="1">
      <c r="A41" s="5">
        <v>33970</v>
      </c>
      <c r="B41" s="8">
        <v>5303</v>
      </c>
      <c r="C41" s="8">
        <v>13075</v>
      </c>
      <c r="D41" s="8">
        <f t="shared" si="0"/>
        <v>191080</v>
      </c>
      <c r="E41" s="8">
        <v>19694</v>
      </c>
      <c r="F41" s="8">
        <v>14969</v>
      </c>
      <c r="G41" s="8">
        <v>83613</v>
      </c>
      <c r="H41" s="8">
        <v>72804</v>
      </c>
      <c r="I41" s="9"/>
    </row>
    <row r="42" spans="1:9" hidden="1">
      <c r="A42" s="5">
        <v>34001</v>
      </c>
      <c r="B42" s="8">
        <v>5681</v>
      </c>
      <c r="C42" s="8">
        <v>12424</v>
      </c>
      <c r="D42" s="8">
        <f t="shared" si="0"/>
        <v>194467</v>
      </c>
      <c r="E42" s="8">
        <v>19599</v>
      </c>
      <c r="F42" s="8">
        <v>14857</v>
      </c>
      <c r="G42" s="8">
        <v>84827</v>
      </c>
      <c r="H42" s="8">
        <v>75184</v>
      </c>
      <c r="I42" s="9"/>
    </row>
    <row r="43" spans="1:9" hidden="1">
      <c r="A43" s="5">
        <v>34029</v>
      </c>
      <c r="B43" s="8">
        <v>5902</v>
      </c>
      <c r="C43" s="8">
        <v>12144</v>
      </c>
      <c r="D43" s="8">
        <f t="shared" si="0"/>
        <v>193805</v>
      </c>
      <c r="E43" s="8">
        <v>19519</v>
      </c>
      <c r="F43" s="8">
        <v>14667</v>
      </c>
      <c r="G43" s="8">
        <v>85980</v>
      </c>
      <c r="H43" s="8">
        <v>73639</v>
      </c>
      <c r="I43" s="9"/>
    </row>
    <row r="44" spans="1:9" hidden="1">
      <c r="A44" s="5">
        <v>34060</v>
      </c>
      <c r="B44" s="8">
        <v>5249</v>
      </c>
      <c r="C44" s="8">
        <v>8778</v>
      </c>
      <c r="D44" s="8">
        <f t="shared" si="0"/>
        <v>194007</v>
      </c>
      <c r="E44" s="8">
        <v>19839</v>
      </c>
      <c r="F44" s="8">
        <v>14770</v>
      </c>
      <c r="G44" s="8">
        <v>86849</v>
      </c>
      <c r="H44" s="8">
        <v>72549</v>
      </c>
      <c r="I44" s="9"/>
    </row>
    <row r="45" spans="1:9" hidden="1">
      <c r="A45" s="5">
        <v>34090</v>
      </c>
      <c r="B45" s="8">
        <v>6232</v>
      </c>
      <c r="C45" s="8">
        <v>8479</v>
      </c>
      <c r="D45" s="8">
        <f t="shared" si="0"/>
        <v>193747</v>
      </c>
      <c r="E45" s="8">
        <v>20163</v>
      </c>
      <c r="F45" s="8">
        <v>14639</v>
      </c>
      <c r="G45" s="8">
        <v>87966</v>
      </c>
      <c r="H45" s="8">
        <v>70979</v>
      </c>
      <c r="I45" s="9"/>
    </row>
    <row r="46" spans="1:9" hidden="1">
      <c r="A46" s="5">
        <v>34121</v>
      </c>
      <c r="B46" s="8">
        <v>6718</v>
      </c>
      <c r="C46" s="8">
        <v>8017</v>
      </c>
      <c r="D46" s="8">
        <f t="shared" si="0"/>
        <v>197828</v>
      </c>
      <c r="E46" s="8">
        <v>20654</v>
      </c>
      <c r="F46" s="8">
        <v>14526</v>
      </c>
      <c r="G46" s="8">
        <v>89197</v>
      </c>
      <c r="H46" s="8">
        <v>73451</v>
      </c>
      <c r="I46" s="9"/>
    </row>
    <row r="47" spans="1:9" hidden="1">
      <c r="A47" s="5">
        <v>34151</v>
      </c>
      <c r="B47" s="8">
        <v>6981</v>
      </c>
      <c r="C47" s="8">
        <v>8266</v>
      </c>
      <c r="D47" s="8">
        <f t="shared" si="0"/>
        <v>200339</v>
      </c>
      <c r="E47" s="8">
        <v>20977</v>
      </c>
      <c r="F47" s="8">
        <v>14849</v>
      </c>
      <c r="G47" s="8">
        <v>90340</v>
      </c>
      <c r="H47" s="8">
        <v>74173</v>
      </c>
      <c r="I47" s="9"/>
    </row>
    <row r="48" spans="1:9" hidden="1">
      <c r="A48" s="5">
        <v>34182</v>
      </c>
      <c r="B48" s="8">
        <v>6846</v>
      </c>
      <c r="C48" s="8">
        <v>8384</v>
      </c>
      <c r="D48" s="8">
        <f t="shared" si="0"/>
        <v>203045</v>
      </c>
      <c r="E48" s="8">
        <v>21371</v>
      </c>
      <c r="F48" s="8">
        <v>14978</v>
      </c>
      <c r="G48" s="8">
        <v>91845</v>
      </c>
      <c r="H48" s="8">
        <v>74851</v>
      </c>
      <c r="I48" s="9"/>
    </row>
    <row r="49" spans="1:9" hidden="1">
      <c r="A49" s="5">
        <v>34213</v>
      </c>
      <c r="B49" s="8">
        <v>6841</v>
      </c>
      <c r="C49" s="8">
        <v>7152</v>
      </c>
      <c r="D49" s="8">
        <f t="shared" si="0"/>
        <v>207467</v>
      </c>
      <c r="E49" s="8">
        <v>21741</v>
      </c>
      <c r="F49" s="8">
        <v>15134</v>
      </c>
      <c r="G49" s="8">
        <v>93351</v>
      </c>
      <c r="H49" s="8">
        <v>77241</v>
      </c>
      <c r="I49" s="9"/>
    </row>
    <row r="50" spans="1:9" hidden="1">
      <c r="A50" s="5">
        <v>34243</v>
      </c>
      <c r="B50" s="8">
        <v>6159</v>
      </c>
      <c r="C50" s="8">
        <v>7205</v>
      </c>
      <c r="D50" s="8">
        <f t="shared" si="0"/>
        <v>209705</v>
      </c>
      <c r="E50" s="8">
        <v>22337</v>
      </c>
      <c r="F50" s="8">
        <v>15228</v>
      </c>
      <c r="G50" s="8">
        <v>94565</v>
      </c>
      <c r="H50" s="8">
        <v>77575</v>
      </c>
      <c r="I50" s="9"/>
    </row>
    <row r="51" spans="1:9" hidden="1">
      <c r="A51" s="5">
        <v>34274</v>
      </c>
      <c r="B51" s="8">
        <v>5987</v>
      </c>
      <c r="C51" s="8">
        <v>7248</v>
      </c>
      <c r="D51" s="8">
        <f t="shared" si="0"/>
        <v>213313</v>
      </c>
      <c r="E51" s="8">
        <v>22553</v>
      </c>
      <c r="F51" s="8">
        <v>15451</v>
      </c>
      <c r="G51" s="8">
        <v>95934</v>
      </c>
      <c r="H51" s="8">
        <v>79375</v>
      </c>
      <c r="I51" s="9"/>
    </row>
    <row r="52" spans="1:9" hidden="1">
      <c r="A52" s="5">
        <v>34304</v>
      </c>
      <c r="B52" s="8">
        <v>6650</v>
      </c>
      <c r="C52" s="8">
        <v>7925</v>
      </c>
      <c r="D52" s="8">
        <f t="shared" si="0"/>
        <v>215230</v>
      </c>
      <c r="E52" s="8">
        <v>23062</v>
      </c>
      <c r="F52" s="8">
        <v>15493</v>
      </c>
      <c r="G52" s="8">
        <v>97014</v>
      </c>
      <c r="H52" s="8">
        <v>79661</v>
      </c>
      <c r="I52" s="9"/>
    </row>
    <row r="53" spans="1:9" hidden="1">
      <c r="A53" s="5">
        <v>34335</v>
      </c>
      <c r="B53" s="8">
        <v>7319</v>
      </c>
      <c r="C53" s="8">
        <v>6468</v>
      </c>
      <c r="D53" s="8">
        <f t="shared" si="0"/>
        <v>215909</v>
      </c>
      <c r="E53" s="8">
        <v>22637</v>
      </c>
      <c r="F53" s="8">
        <v>15733</v>
      </c>
      <c r="G53" s="8">
        <v>96819</v>
      </c>
      <c r="H53" s="8">
        <v>80720</v>
      </c>
      <c r="I53" s="9"/>
    </row>
    <row r="54" spans="1:9" hidden="1">
      <c r="A54" s="5">
        <v>34366</v>
      </c>
      <c r="B54" s="8">
        <v>7226</v>
      </c>
      <c r="C54" s="8">
        <v>4971</v>
      </c>
      <c r="D54" s="8">
        <f t="shared" si="0"/>
        <v>220443</v>
      </c>
      <c r="E54" s="8">
        <v>23305</v>
      </c>
      <c r="F54" s="8">
        <v>15779</v>
      </c>
      <c r="G54" s="8">
        <v>99055</v>
      </c>
      <c r="H54" s="8">
        <v>82304</v>
      </c>
      <c r="I54" s="9"/>
    </row>
    <row r="55" spans="1:9" hidden="1">
      <c r="A55" s="5">
        <v>34394</v>
      </c>
      <c r="B55" s="8">
        <v>8035</v>
      </c>
      <c r="C55" s="8">
        <v>5332</v>
      </c>
      <c r="D55" s="8">
        <f t="shared" si="0"/>
        <v>223571</v>
      </c>
      <c r="E55" s="8">
        <v>24187</v>
      </c>
      <c r="F55" s="8">
        <v>15795</v>
      </c>
      <c r="G55" s="8">
        <v>100284</v>
      </c>
      <c r="H55" s="8">
        <v>83305</v>
      </c>
      <c r="I55" s="9"/>
    </row>
    <row r="56" spans="1:9" hidden="1">
      <c r="A56" s="5">
        <v>34425</v>
      </c>
      <c r="B56" s="8">
        <v>7512</v>
      </c>
      <c r="C56" s="8">
        <v>6102</v>
      </c>
      <c r="D56" s="8">
        <f t="shared" si="0"/>
        <v>222323</v>
      </c>
      <c r="E56" s="8">
        <v>24503</v>
      </c>
      <c r="F56" s="8">
        <v>15820</v>
      </c>
      <c r="G56" s="8">
        <v>101597</v>
      </c>
      <c r="H56" s="8">
        <v>80403</v>
      </c>
      <c r="I56" s="9"/>
    </row>
    <row r="57" spans="1:9" hidden="1">
      <c r="A57" s="5">
        <v>34455</v>
      </c>
      <c r="B57" s="8">
        <v>7303</v>
      </c>
      <c r="C57" s="8">
        <v>6617</v>
      </c>
      <c r="D57" s="8">
        <f t="shared" si="0"/>
        <v>222509</v>
      </c>
      <c r="E57" s="8">
        <v>24968</v>
      </c>
      <c r="F57" s="8">
        <v>15865</v>
      </c>
      <c r="G57" s="8">
        <v>102701</v>
      </c>
      <c r="H57" s="8">
        <v>78975</v>
      </c>
      <c r="I57" s="9"/>
    </row>
    <row r="58" spans="1:9" hidden="1">
      <c r="A58" s="5">
        <v>34486</v>
      </c>
      <c r="B58" s="8">
        <v>6392</v>
      </c>
      <c r="C58" s="8">
        <v>7527</v>
      </c>
      <c r="D58" s="8">
        <f t="shared" si="0"/>
        <v>226836</v>
      </c>
      <c r="E58" s="8">
        <v>25512</v>
      </c>
      <c r="F58" s="8">
        <v>15752</v>
      </c>
      <c r="G58" s="8">
        <v>104193</v>
      </c>
      <c r="H58" s="8">
        <v>81379</v>
      </c>
      <c r="I58" s="9"/>
    </row>
    <row r="59" spans="1:9" hidden="1">
      <c r="A59" s="5">
        <v>34516</v>
      </c>
      <c r="B59" s="8">
        <v>8730</v>
      </c>
      <c r="C59" s="8">
        <v>6342</v>
      </c>
      <c r="D59" s="8">
        <f t="shared" si="0"/>
        <v>230573</v>
      </c>
      <c r="E59" s="8">
        <v>26338</v>
      </c>
      <c r="F59" s="8">
        <v>15804</v>
      </c>
      <c r="G59" s="8">
        <v>105454</v>
      </c>
      <c r="H59" s="8">
        <v>82977</v>
      </c>
      <c r="I59" s="9"/>
    </row>
    <row r="60" spans="1:9" hidden="1">
      <c r="A60" s="5">
        <v>34547</v>
      </c>
      <c r="B60" s="8">
        <v>10586</v>
      </c>
      <c r="C60" s="8">
        <v>6290</v>
      </c>
      <c r="D60" s="8">
        <f t="shared" si="0"/>
        <v>233397</v>
      </c>
      <c r="E60" s="8">
        <v>26727</v>
      </c>
      <c r="F60" s="8">
        <v>15985</v>
      </c>
      <c r="G60" s="8">
        <v>107343</v>
      </c>
      <c r="H60" s="8">
        <v>83342</v>
      </c>
      <c r="I60" s="9"/>
    </row>
    <row r="61" spans="1:9" hidden="1">
      <c r="A61" s="5">
        <v>34578</v>
      </c>
      <c r="B61" s="8">
        <v>10704</v>
      </c>
      <c r="C61" s="8">
        <v>6863</v>
      </c>
      <c r="D61" s="8">
        <f t="shared" si="0"/>
        <v>237727</v>
      </c>
      <c r="E61" s="8">
        <v>27115</v>
      </c>
      <c r="F61" s="8">
        <v>16027</v>
      </c>
      <c r="G61" s="8">
        <v>108872</v>
      </c>
      <c r="H61" s="8">
        <v>85713</v>
      </c>
      <c r="I61" s="9"/>
    </row>
    <row r="62" spans="1:9" hidden="1">
      <c r="A62" s="5">
        <v>34608</v>
      </c>
      <c r="B62" s="8">
        <v>11506</v>
      </c>
      <c r="C62" s="8">
        <v>6411</v>
      </c>
      <c r="D62" s="8">
        <f t="shared" si="0"/>
        <v>240853</v>
      </c>
      <c r="E62" s="8">
        <v>28042</v>
      </c>
      <c r="F62" s="8">
        <v>16003</v>
      </c>
      <c r="G62" s="8">
        <v>110836</v>
      </c>
      <c r="H62" s="8">
        <v>85972</v>
      </c>
      <c r="I62" s="9"/>
    </row>
    <row r="63" spans="1:9" hidden="1">
      <c r="A63" s="5">
        <v>34639</v>
      </c>
      <c r="B63" s="8">
        <v>12093</v>
      </c>
      <c r="C63" s="8">
        <v>6851</v>
      </c>
      <c r="D63" s="8">
        <f t="shared" si="0"/>
        <v>245899</v>
      </c>
      <c r="E63" s="8">
        <v>28691</v>
      </c>
      <c r="F63" s="8">
        <v>16377</v>
      </c>
      <c r="G63" s="8">
        <v>112810</v>
      </c>
      <c r="H63" s="8">
        <v>88021</v>
      </c>
      <c r="I63" s="9"/>
    </row>
    <row r="64" spans="1:9" hidden="1">
      <c r="A64" s="5">
        <v>34669</v>
      </c>
      <c r="B64" s="8">
        <v>11372</v>
      </c>
      <c r="C64" s="8">
        <v>7283</v>
      </c>
      <c r="D64" s="8">
        <f t="shared" si="0"/>
        <v>250271</v>
      </c>
      <c r="E64" s="8">
        <v>29423</v>
      </c>
      <c r="F64" s="8">
        <v>16613</v>
      </c>
      <c r="G64" s="8">
        <v>114348</v>
      </c>
      <c r="H64" s="8">
        <v>89887</v>
      </c>
      <c r="I64" s="9"/>
    </row>
    <row r="65" spans="1:9" hidden="1">
      <c r="A65" s="5">
        <v>34700</v>
      </c>
      <c r="B65" s="8">
        <v>11464</v>
      </c>
      <c r="C65" s="8">
        <v>6025</v>
      </c>
      <c r="D65" s="8">
        <f t="shared" si="0"/>
        <v>252876</v>
      </c>
      <c r="E65" s="8">
        <v>28889</v>
      </c>
      <c r="F65" s="8">
        <v>16386</v>
      </c>
      <c r="G65" s="8">
        <v>116231</v>
      </c>
      <c r="H65" s="8">
        <v>91370</v>
      </c>
      <c r="I65" s="9"/>
    </row>
    <row r="66" spans="1:9" hidden="1">
      <c r="A66" s="5">
        <v>34731</v>
      </c>
      <c r="B66" s="8">
        <v>12390</v>
      </c>
      <c r="C66" s="8">
        <v>5472</v>
      </c>
      <c r="D66" s="8">
        <f t="shared" si="0"/>
        <v>257567</v>
      </c>
      <c r="E66" s="8">
        <v>29416</v>
      </c>
      <c r="F66" s="8">
        <v>16752</v>
      </c>
      <c r="G66" s="8">
        <v>118164</v>
      </c>
      <c r="H66" s="8">
        <v>93235</v>
      </c>
      <c r="I66" s="9"/>
    </row>
    <row r="67" spans="1:9" hidden="1">
      <c r="A67" s="5">
        <v>34759</v>
      </c>
      <c r="B67" s="8">
        <v>11460</v>
      </c>
      <c r="C67" s="8">
        <v>6348</v>
      </c>
      <c r="D67" s="8">
        <f t="shared" si="0"/>
        <v>260735</v>
      </c>
      <c r="E67" s="8">
        <v>30341</v>
      </c>
      <c r="F67" s="8">
        <v>17045</v>
      </c>
      <c r="G67" s="8">
        <v>119892</v>
      </c>
      <c r="H67" s="8">
        <v>93457</v>
      </c>
      <c r="I67" s="9"/>
    </row>
    <row r="68" spans="1:9" hidden="1">
      <c r="A68" s="5">
        <v>34790</v>
      </c>
      <c r="B68" s="8">
        <v>9831</v>
      </c>
      <c r="C68" s="8">
        <v>7561</v>
      </c>
      <c r="D68" s="8">
        <f t="shared" si="0"/>
        <v>264559</v>
      </c>
      <c r="E68" s="8">
        <v>31059</v>
      </c>
      <c r="F68" s="8">
        <v>17245</v>
      </c>
      <c r="G68" s="8">
        <v>121170</v>
      </c>
      <c r="H68" s="8">
        <v>95085</v>
      </c>
      <c r="I68" s="9"/>
    </row>
    <row r="69" spans="1:9" hidden="1">
      <c r="A69" s="5">
        <v>34820</v>
      </c>
      <c r="B69" s="8">
        <v>9856</v>
      </c>
      <c r="C69" s="8">
        <v>7244</v>
      </c>
      <c r="D69" s="8">
        <f t="shared" si="0"/>
        <v>264343</v>
      </c>
      <c r="E69" s="8">
        <v>31977</v>
      </c>
      <c r="F69" s="8">
        <v>17371</v>
      </c>
      <c r="G69" s="8">
        <v>122796</v>
      </c>
      <c r="H69" s="8">
        <v>92199</v>
      </c>
      <c r="I69" s="9"/>
    </row>
    <row r="70" spans="1:9" hidden="1">
      <c r="A70" s="5">
        <v>34851</v>
      </c>
      <c r="B70" s="8">
        <v>10966</v>
      </c>
      <c r="C70" s="8">
        <v>6683</v>
      </c>
      <c r="D70" s="8">
        <f t="shared" ref="D70:D133" si="1">E70+F70+G70+H70</f>
        <v>270009</v>
      </c>
      <c r="E70" s="8">
        <v>32601</v>
      </c>
      <c r="F70" s="8">
        <v>17929</v>
      </c>
      <c r="G70" s="8">
        <v>124528</v>
      </c>
      <c r="H70" s="8">
        <v>94951</v>
      </c>
      <c r="I70" s="9"/>
    </row>
    <row r="71" spans="1:9" hidden="1">
      <c r="A71" s="5">
        <v>34881</v>
      </c>
      <c r="B71" s="8">
        <v>11377</v>
      </c>
      <c r="C71" s="8">
        <v>6158</v>
      </c>
      <c r="D71" s="8">
        <f t="shared" si="1"/>
        <v>273992</v>
      </c>
      <c r="E71" s="8">
        <v>33280</v>
      </c>
      <c r="F71" s="8">
        <v>18308</v>
      </c>
      <c r="G71" s="8">
        <v>125963</v>
      </c>
      <c r="H71" s="8">
        <v>96441</v>
      </c>
      <c r="I71" s="9"/>
    </row>
    <row r="72" spans="1:9" hidden="1">
      <c r="A72" s="5">
        <v>34912</v>
      </c>
      <c r="B72" s="8">
        <v>12625</v>
      </c>
      <c r="C72" s="8">
        <v>6518</v>
      </c>
      <c r="D72" s="8">
        <f t="shared" si="1"/>
        <v>277971</v>
      </c>
      <c r="E72" s="8">
        <v>34029</v>
      </c>
      <c r="F72" s="8">
        <v>18423</v>
      </c>
      <c r="G72" s="8">
        <v>127752</v>
      </c>
      <c r="H72" s="8">
        <v>97767</v>
      </c>
      <c r="I72" s="9"/>
    </row>
    <row r="73" spans="1:9" hidden="1">
      <c r="A73" s="5">
        <v>34943</v>
      </c>
      <c r="B73" s="8">
        <v>12011</v>
      </c>
      <c r="C73" s="8">
        <v>7062</v>
      </c>
      <c r="D73" s="8">
        <f t="shared" si="1"/>
        <v>283017</v>
      </c>
      <c r="E73" s="8">
        <v>34734</v>
      </c>
      <c r="F73" s="8">
        <v>18887</v>
      </c>
      <c r="G73" s="8">
        <v>129423</v>
      </c>
      <c r="H73" s="8">
        <v>99973</v>
      </c>
      <c r="I73" s="9"/>
    </row>
    <row r="74" spans="1:9" hidden="1">
      <c r="A74" s="5">
        <v>34973</v>
      </c>
      <c r="B74" s="8">
        <v>12957</v>
      </c>
      <c r="C74" s="8">
        <v>6840</v>
      </c>
      <c r="D74" s="8">
        <f t="shared" si="1"/>
        <v>284818</v>
      </c>
      <c r="E74" s="8">
        <v>35804</v>
      </c>
      <c r="F74" s="8">
        <v>19020</v>
      </c>
      <c r="G74" s="8">
        <v>131133</v>
      </c>
      <c r="H74" s="8">
        <v>98861</v>
      </c>
      <c r="I74" s="9"/>
    </row>
    <row r="75" spans="1:9" hidden="1">
      <c r="A75" s="5">
        <v>35004</v>
      </c>
      <c r="B75" s="8">
        <v>13559</v>
      </c>
      <c r="C75" s="8">
        <v>7026</v>
      </c>
      <c r="D75" s="8">
        <f t="shared" si="1"/>
        <v>288732</v>
      </c>
      <c r="E75" s="8">
        <v>36589</v>
      </c>
      <c r="F75" s="8">
        <v>19337</v>
      </c>
      <c r="G75" s="8">
        <v>134627</v>
      </c>
      <c r="H75" s="8">
        <v>98179</v>
      </c>
      <c r="I75" s="9"/>
    </row>
    <row r="76" spans="1:9" hidden="1">
      <c r="A76" s="5">
        <v>35034</v>
      </c>
      <c r="B76" s="8">
        <v>13896</v>
      </c>
      <c r="C76" s="8">
        <v>7373</v>
      </c>
      <c r="D76" s="8">
        <f t="shared" si="1"/>
        <v>295441</v>
      </c>
      <c r="E76" s="8">
        <v>37442</v>
      </c>
      <c r="F76" s="8">
        <v>19375</v>
      </c>
      <c r="G76" s="8">
        <v>136267</v>
      </c>
      <c r="H76" s="8">
        <v>102357</v>
      </c>
      <c r="I76" s="9"/>
    </row>
    <row r="77" spans="1:9" hidden="1">
      <c r="A77" s="5">
        <v>35065</v>
      </c>
      <c r="B77" s="8">
        <v>14230</v>
      </c>
      <c r="C77" s="8">
        <v>6401</v>
      </c>
      <c r="D77" s="8">
        <f t="shared" si="1"/>
        <v>298052</v>
      </c>
      <c r="E77" s="8">
        <v>37745</v>
      </c>
      <c r="F77" s="8">
        <v>19467</v>
      </c>
      <c r="G77" s="8">
        <v>137761</v>
      </c>
      <c r="H77" s="8">
        <v>103079</v>
      </c>
      <c r="I77" s="9"/>
    </row>
    <row r="78" spans="1:9" hidden="1">
      <c r="A78" s="5">
        <v>35096</v>
      </c>
      <c r="B78" s="8">
        <v>14044</v>
      </c>
      <c r="C78" s="8">
        <v>5632</v>
      </c>
      <c r="D78" s="8">
        <f t="shared" si="1"/>
        <v>303771</v>
      </c>
      <c r="E78" s="8">
        <v>38235</v>
      </c>
      <c r="F78" s="8">
        <v>19768</v>
      </c>
      <c r="G78" s="8">
        <v>139764</v>
      </c>
      <c r="H78" s="8">
        <v>106004</v>
      </c>
      <c r="I78" s="9"/>
    </row>
    <row r="79" spans="1:9" hidden="1">
      <c r="A79" s="5">
        <v>35125</v>
      </c>
      <c r="B79" s="8">
        <v>14499</v>
      </c>
      <c r="C79" s="8">
        <v>6735</v>
      </c>
      <c r="D79" s="8">
        <f t="shared" si="1"/>
        <v>309280</v>
      </c>
      <c r="E79" s="8">
        <v>39090</v>
      </c>
      <c r="F79" s="8">
        <v>20026</v>
      </c>
      <c r="G79" s="8">
        <v>141773</v>
      </c>
      <c r="H79" s="8">
        <v>108391</v>
      </c>
      <c r="I79" s="9"/>
    </row>
    <row r="80" spans="1:9" hidden="1">
      <c r="A80" s="5">
        <v>35156</v>
      </c>
      <c r="B80" s="8">
        <v>13487</v>
      </c>
      <c r="C80" s="8">
        <v>5934</v>
      </c>
      <c r="D80" s="8">
        <f t="shared" si="1"/>
        <v>311615</v>
      </c>
      <c r="E80" s="8">
        <v>39092</v>
      </c>
      <c r="F80" s="8">
        <v>20289</v>
      </c>
      <c r="G80" s="8">
        <v>143408</v>
      </c>
      <c r="H80" s="8">
        <v>108826</v>
      </c>
      <c r="I80" s="9"/>
    </row>
    <row r="81" spans="1:9" hidden="1">
      <c r="A81" s="5">
        <v>35186</v>
      </c>
      <c r="B81" s="8">
        <v>12428</v>
      </c>
      <c r="C81" s="8">
        <v>6194</v>
      </c>
      <c r="D81" s="8">
        <f t="shared" si="1"/>
        <v>315443</v>
      </c>
      <c r="E81" s="8">
        <v>40562</v>
      </c>
      <c r="F81" s="8">
        <v>20520</v>
      </c>
      <c r="G81" s="8">
        <v>145212</v>
      </c>
      <c r="H81" s="8">
        <v>109149</v>
      </c>
      <c r="I81" s="9"/>
    </row>
    <row r="82" spans="1:9" hidden="1">
      <c r="A82" s="5">
        <v>35217</v>
      </c>
      <c r="B82" s="8">
        <v>12881</v>
      </c>
      <c r="C82" s="8">
        <v>7007</v>
      </c>
      <c r="D82" s="8">
        <f t="shared" si="1"/>
        <v>321524</v>
      </c>
      <c r="E82" s="8">
        <v>41346</v>
      </c>
      <c r="F82" s="8">
        <v>20941</v>
      </c>
      <c r="G82" s="8">
        <v>147060</v>
      </c>
      <c r="H82" s="8">
        <v>112177</v>
      </c>
      <c r="I82" s="9"/>
    </row>
    <row r="83" spans="1:9" hidden="1">
      <c r="A83" s="5">
        <v>35247</v>
      </c>
      <c r="B83" s="8">
        <v>12617</v>
      </c>
      <c r="C83" s="8">
        <v>6837</v>
      </c>
      <c r="D83" s="8">
        <f t="shared" si="1"/>
        <v>327453</v>
      </c>
      <c r="E83" s="8">
        <v>42151</v>
      </c>
      <c r="F83" s="8">
        <v>21041</v>
      </c>
      <c r="G83" s="8">
        <v>149707</v>
      </c>
      <c r="H83" s="8">
        <v>114554</v>
      </c>
      <c r="I83" s="9"/>
    </row>
    <row r="84" spans="1:9" hidden="1">
      <c r="A84" s="5">
        <v>35278</v>
      </c>
      <c r="B84" s="8">
        <v>12814</v>
      </c>
      <c r="C84" s="8">
        <v>6460</v>
      </c>
      <c r="D84" s="8">
        <f t="shared" si="1"/>
        <v>330156</v>
      </c>
      <c r="E84" s="8">
        <v>42693</v>
      </c>
      <c r="F84" s="8">
        <v>21335</v>
      </c>
      <c r="G84" s="8">
        <v>151911</v>
      </c>
      <c r="H84" s="8">
        <v>114217</v>
      </c>
      <c r="I84" s="9"/>
    </row>
    <row r="85" spans="1:9" hidden="1">
      <c r="A85" s="5">
        <v>35309</v>
      </c>
      <c r="B85" s="8">
        <v>13692</v>
      </c>
      <c r="C85" s="8">
        <v>5844</v>
      </c>
      <c r="D85" s="8">
        <f t="shared" si="1"/>
        <v>336454</v>
      </c>
      <c r="E85" s="8">
        <v>43118</v>
      </c>
      <c r="F85" s="8">
        <v>22628</v>
      </c>
      <c r="G85" s="8">
        <v>153845</v>
      </c>
      <c r="H85" s="8">
        <v>116863</v>
      </c>
      <c r="I85" s="9"/>
    </row>
    <row r="86" spans="1:9" hidden="1">
      <c r="A86" s="5">
        <v>35339</v>
      </c>
      <c r="B86" s="8">
        <v>13344</v>
      </c>
      <c r="C86" s="8">
        <v>5455</v>
      </c>
      <c r="D86" s="8">
        <f t="shared" si="1"/>
        <v>342341</v>
      </c>
      <c r="E86" s="8">
        <v>43977</v>
      </c>
      <c r="F86" s="8">
        <v>22588</v>
      </c>
      <c r="G86" s="8">
        <v>155745</v>
      </c>
      <c r="H86" s="8">
        <v>120031</v>
      </c>
      <c r="I86" s="9"/>
    </row>
    <row r="87" spans="1:9" hidden="1">
      <c r="A87" s="5">
        <v>35370</v>
      </c>
      <c r="B87" s="8">
        <v>12571</v>
      </c>
      <c r="C87" s="8">
        <v>5741</v>
      </c>
      <c r="D87" s="8">
        <f t="shared" si="1"/>
        <v>343680</v>
      </c>
      <c r="E87" s="8">
        <v>44999</v>
      </c>
      <c r="F87" s="8">
        <v>22783</v>
      </c>
      <c r="G87" s="8">
        <v>157713</v>
      </c>
      <c r="H87" s="8">
        <v>118185</v>
      </c>
      <c r="I87" s="9"/>
    </row>
    <row r="88" spans="1:9" hidden="1">
      <c r="A88" s="5">
        <v>35400</v>
      </c>
      <c r="B88" s="8">
        <v>13511</v>
      </c>
      <c r="C88" s="8">
        <v>5863</v>
      </c>
      <c r="D88" s="8">
        <f t="shared" si="1"/>
        <v>347840</v>
      </c>
      <c r="E88" s="8">
        <v>45380</v>
      </c>
      <c r="F88" s="8">
        <v>22637</v>
      </c>
      <c r="G88" s="8">
        <v>159241</v>
      </c>
      <c r="H88" s="8">
        <v>120582</v>
      </c>
      <c r="I88" s="9"/>
    </row>
    <row r="89" spans="1:9" hidden="1">
      <c r="A89" s="5">
        <v>35431</v>
      </c>
      <c r="B89" s="8">
        <v>14728</v>
      </c>
      <c r="C89" s="8">
        <v>5554</v>
      </c>
      <c r="D89" s="8">
        <f t="shared" si="1"/>
        <v>352867</v>
      </c>
      <c r="E89" s="8">
        <v>45707</v>
      </c>
      <c r="F89" s="8">
        <v>22692</v>
      </c>
      <c r="G89" s="8">
        <v>160779</v>
      </c>
      <c r="H89" s="8">
        <v>123689</v>
      </c>
      <c r="I89" s="9"/>
    </row>
    <row r="90" spans="1:9" hidden="1">
      <c r="A90" s="5">
        <v>35462</v>
      </c>
      <c r="B90" s="8">
        <v>14344</v>
      </c>
      <c r="C90" s="8">
        <v>5511</v>
      </c>
      <c r="D90" s="8">
        <f t="shared" si="1"/>
        <v>359776</v>
      </c>
      <c r="E90" s="8">
        <v>45960</v>
      </c>
      <c r="F90" s="8">
        <v>22761</v>
      </c>
      <c r="G90" s="8">
        <v>162934</v>
      </c>
      <c r="H90" s="8">
        <v>128121</v>
      </c>
      <c r="I90" s="9"/>
    </row>
    <row r="91" spans="1:9" hidden="1">
      <c r="A91" s="5">
        <v>35490</v>
      </c>
      <c r="B91" s="8">
        <v>14262</v>
      </c>
      <c r="C91" s="8">
        <v>5657</v>
      </c>
      <c r="D91" s="8">
        <f t="shared" si="1"/>
        <v>363289</v>
      </c>
      <c r="E91" s="8">
        <v>46169</v>
      </c>
      <c r="F91" s="8">
        <v>22900</v>
      </c>
      <c r="G91" s="8">
        <v>164620</v>
      </c>
      <c r="H91" s="8">
        <v>129600</v>
      </c>
      <c r="I91" s="9"/>
    </row>
    <row r="92" spans="1:9" hidden="1">
      <c r="A92" s="5">
        <v>35521</v>
      </c>
      <c r="B92" s="8">
        <v>14012</v>
      </c>
      <c r="C92" s="8">
        <v>5563</v>
      </c>
      <c r="D92" s="8">
        <f t="shared" si="1"/>
        <v>368946</v>
      </c>
      <c r="E92" s="8">
        <v>46721</v>
      </c>
      <c r="F92" s="8">
        <v>22911</v>
      </c>
      <c r="G92" s="8">
        <v>166001</v>
      </c>
      <c r="H92" s="8">
        <v>133313</v>
      </c>
      <c r="I92" s="9"/>
    </row>
    <row r="93" spans="1:9" hidden="1">
      <c r="A93" s="5">
        <v>35551</v>
      </c>
      <c r="B93" s="8">
        <v>13536</v>
      </c>
      <c r="C93" s="8">
        <v>5519</v>
      </c>
      <c r="D93" s="8">
        <f t="shared" si="1"/>
        <v>370760</v>
      </c>
      <c r="E93" s="8">
        <v>46985</v>
      </c>
      <c r="F93" s="8">
        <v>22952</v>
      </c>
      <c r="G93" s="8">
        <v>167521</v>
      </c>
      <c r="H93" s="8">
        <v>133302</v>
      </c>
      <c r="I93" s="9"/>
    </row>
    <row r="94" spans="1:9" hidden="1">
      <c r="A94" s="5">
        <v>35582</v>
      </c>
      <c r="B94" s="8">
        <v>14110</v>
      </c>
      <c r="C94" s="8">
        <v>5902</v>
      </c>
      <c r="D94" s="8">
        <f t="shared" si="1"/>
        <v>377109</v>
      </c>
      <c r="E94" s="8">
        <v>47274</v>
      </c>
      <c r="F94" s="8">
        <v>22804</v>
      </c>
      <c r="G94" s="8">
        <v>168871</v>
      </c>
      <c r="H94" s="8">
        <v>138160</v>
      </c>
      <c r="I94" s="9"/>
    </row>
    <row r="95" spans="1:9" hidden="1">
      <c r="A95" s="5">
        <v>35612</v>
      </c>
      <c r="B95" s="8">
        <v>14804</v>
      </c>
      <c r="C95" s="8">
        <v>5816</v>
      </c>
      <c r="D95" s="8">
        <f t="shared" si="1"/>
        <v>377426</v>
      </c>
      <c r="E95" s="8">
        <v>47282</v>
      </c>
      <c r="F95" s="8">
        <v>22429</v>
      </c>
      <c r="G95" s="8">
        <v>170058</v>
      </c>
      <c r="H95" s="8">
        <v>137657</v>
      </c>
      <c r="I95" s="9"/>
    </row>
    <row r="96" spans="1:9" hidden="1">
      <c r="A96" s="5">
        <v>35643</v>
      </c>
      <c r="B96" s="8">
        <v>14045</v>
      </c>
      <c r="C96" s="8">
        <v>6418</v>
      </c>
      <c r="D96" s="8">
        <f t="shared" si="1"/>
        <v>380296</v>
      </c>
      <c r="E96" s="8">
        <v>47660</v>
      </c>
      <c r="F96" s="8">
        <v>22526</v>
      </c>
      <c r="G96" s="8">
        <v>171640</v>
      </c>
      <c r="H96" s="8">
        <v>138470</v>
      </c>
      <c r="I96" s="9"/>
    </row>
    <row r="97" spans="1:9" hidden="1">
      <c r="A97" s="5">
        <v>35674</v>
      </c>
      <c r="B97" s="8">
        <v>13506</v>
      </c>
      <c r="C97" s="8">
        <v>6604</v>
      </c>
      <c r="D97" s="8">
        <f t="shared" si="1"/>
        <v>386713</v>
      </c>
      <c r="E97" s="8">
        <v>47709</v>
      </c>
      <c r="F97" s="8">
        <v>22747</v>
      </c>
      <c r="G97" s="8">
        <v>173260</v>
      </c>
      <c r="H97" s="8">
        <v>142997</v>
      </c>
      <c r="I97" s="9"/>
    </row>
    <row r="98" spans="1:9" hidden="1">
      <c r="A98" s="5">
        <v>35704</v>
      </c>
      <c r="B98" s="8">
        <v>15730</v>
      </c>
      <c r="C98" s="8">
        <v>6649</v>
      </c>
      <c r="D98" s="8">
        <f t="shared" si="1"/>
        <v>391016</v>
      </c>
      <c r="E98" s="8">
        <v>49061</v>
      </c>
      <c r="F98" s="8">
        <v>22276</v>
      </c>
      <c r="G98" s="8">
        <v>174482</v>
      </c>
      <c r="H98" s="8">
        <v>145197</v>
      </c>
      <c r="I98" s="9"/>
    </row>
    <row r="99" spans="1:9" hidden="1">
      <c r="A99" s="5">
        <v>35735</v>
      </c>
      <c r="B99" s="8">
        <v>15253</v>
      </c>
      <c r="C99" s="8">
        <v>6415</v>
      </c>
      <c r="D99" s="8">
        <f t="shared" si="1"/>
        <v>392980</v>
      </c>
      <c r="E99" s="8">
        <v>49381</v>
      </c>
      <c r="F99" s="8">
        <v>22261</v>
      </c>
      <c r="G99" s="8">
        <v>176210</v>
      </c>
      <c r="H99" s="8">
        <v>145128</v>
      </c>
      <c r="I99" s="9"/>
    </row>
    <row r="100" spans="1:9" hidden="1">
      <c r="A100" s="5">
        <v>35765</v>
      </c>
      <c r="B100" s="8">
        <v>15600</v>
      </c>
      <c r="C100" s="8">
        <v>6346</v>
      </c>
      <c r="D100" s="8">
        <f t="shared" si="1"/>
        <v>397926</v>
      </c>
      <c r="E100" s="8">
        <v>49537</v>
      </c>
      <c r="F100" s="8">
        <v>21965</v>
      </c>
      <c r="G100" s="8">
        <v>177442</v>
      </c>
      <c r="H100" s="8">
        <v>148982</v>
      </c>
      <c r="I100" s="9"/>
    </row>
    <row r="101" spans="1:9" hidden="1">
      <c r="A101" s="5">
        <v>35796</v>
      </c>
      <c r="B101" s="8">
        <v>16358</v>
      </c>
      <c r="C101" s="8">
        <v>6179</v>
      </c>
      <c r="D101" s="8">
        <f t="shared" si="1"/>
        <v>399994</v>
      </c>
      <c r="E101" s="8">
        <v>49632</v>
      </c>
      <c r="F101" s="8">
        <v>21805</v>
      </c>
      <c r="G101" s="8">
        <v>179650</v>
      </c>
      <c r="H101" s="8">
        <v>148907</v>
      </c>
      <c r="I101" s="9"/>
    </row>
    <row r="102" spans="1:9" hidden="1">
      <c r="A102" s="5">
        <v>35827</v>
      </c>
      <c r="B102" s="8">
        <v>16144</v>
      </c>
      <c r="C102" s="8">
        <v>6390</v>
      </c>
      <c r="D102" s="8">
        <f t="shared" si="1"/>
        <v>409352</v>
      </c>
      <c r="E102" s="8">
        <v>49871</v>
      </c>
      <c r="F102" s="8">
        <v>21895</v>
      </c>
      <c r="G102" s="8">
        <v>181609</v>
      </c>
      <c r="H102" s="8">
        <v>155977</v>
      </c>
      <c r="I102" s="9"/>
    </row>
    <row r="103" spans="1:9" hidden="1">
      <c r="A103" s="5">
        <v>35855</v>
      </c>
      <c r="B103" s="8">
        <v>16976</v>
      </c>
      <c r="C103" s="8">
        <v>6411</v>
      </c>
      <c r="D103" s="8">
        <f t="shared" si="1"/>
        <v>415634</v>
      </c>
      <c r="E103" s="8">
        <v>50640</v>
      </c>
      <c r="F103" s="8">
        <v>21507</v>
      </c>
      <c r="G103" s="8">
        <v>183322</v>
      </c>
      <c r="H103" s="8">
        <v>160165</v>
      </c>
      <c r="I103" s="9"/>
    </row>
    <row r="104" spans="1:9" hidden="1">
      <c r="A104" s="5">
        <v>35886</v>
      </c>
      <c r="B104" s="8">
        <v>17573</v>
      </c>
      <c r="C104" s="8">
        <v>6378</v>
      </c>
      <c r="D104" s="8">
        <f t="shared" si="1"/>
        <v>423211</v>
      </c>
      <c r="E104" s="8">
        <v>51018</v>
      </c>
      <c r="F104" s="8">
        <v>21874</v>
      </c>
      <c r="G104" s="8">
        <v>184640</v>
      </c>
      <c r="H104" s="8">
        <v>165679</v>
      </c>
      <c r="I104" s="9"/>
    </row>
    <row r="105" spans="1:9" hidden="1">
      <c r="A105" s="5">
        <v>35916</v>
      </c>
      <c r="B105" s="8">
        <v>18376</v>
      </c>
      <c r="C105" s="8">
        <v>6978</v>
      </c>
      <c r="D105" s="8">
        <f t="shared" si="1"/>
        <v>428276</v>
      </c>
      <c r="E105" s="8">
        <v>51384</v>
      </c>
      <c r="F105" s="8">
        <v>21927</v>
      </c>
      <c r="G105" s="8">
        <v>186083</v>
      </c>
      <c r="H105" s="8">
        <v>168882</v>
      </c>
      <c r="I105" s="9"/>
    </row>
    <row r="106" spans="1:9" hidden="1">
      <c r="A106" s="5">
        <v>35947</v>
      </c>
      <c r="B106" s="8">
        <v>18217</v>
      </c>
      <c r="C106" s="8">
        <v>7979</v>
      </c>
      <c r="D106" s="8">
        <f t="shared" si="1"/>
        <v>434632</v>
      </c>
      <c r="E106" s="8">
        <v>51611</v>
      </c>
      <c r="F106" s="8">
        <v>21752</v>
      </c>
      <c r="G106" s="8">
        <v>187843</v>
      </c>
      <c r="H106" s="8">
        <v>173426</v>
      </c>
      <c r="I106" s="9"/>
    </row>
    <row r="107" spans="1:9" hidden="1">
      <c r="A107" s="5">
        <v>35977</v>
      </c>
      <c r="B107" s="8">
        <v>17405</v>
      </c>
      <c r="C107" s="8">
        <v>7656</v>
      </c>
      <c r="D107" s="8">
        <f t="shared" si="1"/>
        <v>441648</v>
      </c>
      <c r="E107" s="8">
        <v>51792</v>
      </c>
      <c r="F107" s="8">
        <v>21771</v>
      </c>
      <c r="G107" s="8">
        <v>189561</v>
      </c>
      <c r="H107" s="8">
        <v>178524</v>
      </c>
      <c r="I107" s="9"/>
    </row>
    <row r="108" spans="1:9" hidden="1">
      <c r="A108" s="5">
        <v>36008</v>
      </c>
      <c r="B108" s="8">
        <v>17442</v>
      </c>
      <c r="C108" s="8">
        <v>7247</v>
      </c>
      <c r="D108" s="8">
        <f t="shared" si="1"/>
        <v>446279</v>
      </c>
      <c r="E108" s="8">
        <v>51729</v>
      </c>
      <c r="F108" s="8">
        <v>21793</v>
      </c>
      <c r="G108" s="8">
        <v>191052</v>
      </c>
      <c r="H108" s="8">
        <v>181705</v>
      </c>
      <c r="I108" s="9"/>
    </row>
    <row r="109" spans="1:9" hidden="1">
      <c r="A109" s="5">
        <v>36039</v>
      </c>
      <c r="B109" s="8">
        <v>14920</v>
      </c>
      <c r="C109" s="8">
        <v>7246</v>
      </c>
      <c r="D109" s="8">
        <f t="shared" si="1"/>
        <v>446784</v>
      </c>
      <c r="E109" s="8">
        <v>51501</v>
      </c>
      <c r="F109" s="8">
        <v>21770</v>
      </c>
      <c r="G109" s="8">
        <v>192096</v>
      </c>
      <c r="H109" s="8">
        <v>181417</v>
      </c>
      <c r="I109" s="9"/>
    </row>
    <row r="110" spans="1:9" hidden="1">
      <c r="A110" s="5">
        <v>36069</v>
      </c>
      <c r="B110" s="8">
        <v>17854</v>
      </c>
      <c r="C110" s="8">
        <v>6754</v>
      </c>
      <c r="D110" s="8">
        <f t="shared" si="1"/>
        <v>455545</v>
      </c>
      <c r="E110" s="8">
        <v>51459</v>
      </c>
      <c r="F110" s="8">
        <v>22266</v>
      </c>
      <c r="G110" s="8">
        <v>193682</v>
      </c>
      <c r="H110" s="8">
        <v>188138</v>
      </c>
      <c r="I110" s="9"/>
    </row>
    <row r="111" spans="1:9" hidden="1">
      <c r="A111" s="5">
        <v>36100</v>
      </c>
      <c r="B111" s="8">
        <v>19948</v>
      </c>
      <c r="C111" s="8">
        <v>7371</v>
      </c>
      <c r="D111" s="8">
        <f t="shared" si="1"/>
        <v>460472</v>
      </c>
      <c r="E111" s="8">
        <v>51511</v>
      </c>
      <c r="F111" s="8">
        <v>22240</v>
      </c>
      <c r="G111" s="8">
        <v>194822</v>
      </c>
      <c r="H111" s="8">
        <v>191899</v>
      </c>
      <c r="I111" s="9"/>
    </row>
    <row r="112" spans="1:9" hidden="1">
      <c r="A112" s="5">
        <v>36130</v>
      </c>
      <c r="B112" s="8">
        <v>18853</v>
      </c>
      <c r="C112" s="8">
        <v>6669</v>
      </c>
      <c r="D112" s="8">
        <f t="shared" si="1"/>
        <v>464371</v>
      </c>
      <c r="E112" s="8">
        <v>51574</v>
      </c>
      <c r="F112" s="8">
        <v>21923</v>
      </c>
      <c r="G112" s="8">
        <v>195177</v>
      </c>
      <c r="H112" s="8">
        <v>195697</v>
      </c>
      <c r="I112" s="9"/>
    </row>
    <row r="113" spans="1:9" hidden="1">
      <c r="A113" s="5">
        <v>36161</v>
      </c>
      <c r="B113" s="8">
        <v>20345</v>
      </c>
      <c r="C113" s="8">
        <v>6749</v>
      </c>
      <c r="D113" s="8">
        <f t="shared" si="1"/>
        <v>464374</v>
      </c>
      <c r="E113" s="8">
        <v>52046</v>
      </c>
      <c r="F113" s="8">
        <v>21519</v>
      </c>
      <c r="G113" s="8">
        <v>196054</v>
      </c>
      <c r="H113" s="8">
        <v>194755</v>
      </c>
      <c r="I113" s="9"/>
    </row>
    <row r="114" spans="1:9" hidden="1">
      <c r="A114" s="5">
        <v>36192</v>
      </c>
      <c r="B114" s="8">
        <v>19987</v>
      </c>
      <c r="C114" s="8">
        <v>7474</v>
      </c>
      <c r="D114" s="8">
        <f t="shared" si="1"/>
        <v>465979</v>
      </c>
      <c r="E114" s="8">
        <v>52172</v>
      </c>
      <c r="F114" s="8">
        <v>21418</v>
      </c>
      <c r="G114" s="8">
        <v>196666</v>
      </c>
      <c r="H114" s="8">
        <v>195723</v>
      </c>
      <c r="I114" s="9"/>
    </row>
    <row r="115" spans="1:9" hidden="1">
      <c r="A115" s="5">
        <v>36220</v>
      </c>
      <c r="B115" s="8">
        <v>21975</v>
      </c>
      <c r="C115" s="8">
        <v>7707</v>
      </c>
      <c r="D115" s="8">
        <f t="shared" si="1"/>
        <v>470156</v>
      </c>
      <c r="E115" s="8">
        <v>51988</v>
      </c>
      <c r="F115" s="8">
        <v>21721</v>
      </c>
      <c r="G115" s="8">
        <v>196524</v>
      </c>
      <c r="H115" s="8">
        <v>199923</v>
      </c>
      <c r="I115" s="9"/>
    </row>
    <row r="116" spans="1:9" hidden="1">
      <c r="A116" s="5">
        <v>36251</v>
      </c>
      <c r="B116" s="8">
        <v>21916</v>
      </c>
      <c r="C116" s="8">
        <v>7066</v>
      </c>
      <c r="D116" s="8">
        <f t="shared" si="1"/>
        <v>469087</v>
      </c>
      <c r="E116" s="8">
        <v>51864</v>
      </c>
      <c r="F116" s="8">
        <v>21784</v>
      </c>
      <c r="G116" s="8">
        <v>196746</v>
      </c>
      <c r="H116" s="8">
        <v>198693</v>
      </c>
      <c r="I116" s="9"/>
    </row>
    <row r="117" spans="1:9" hidden="1">
      <c r="A117" s="5">
        <v>36281</v>
      </c>
      <c r="B117" s="8">
        <v>23542</v>
      </c>
      <c r="C117" s="8">
        <v>7401</v>
      </c>
      <c r="D117" s="8">
        <f t="shared" si="1"/>
        <v>469491</v>
      </c>
      <c r="E117" s="8">
        <v>51792</v>
      </c>
      <c r="F117" s="8">
        <v>21714</v>
      </c>
      <c r="G117" s="8">
        <v>196431</v>
      </c>
      <c r="H117" s="8">
        <v>199554</v>
      </c>
      <c r="I117" s="9"/>
    </row>
    <row r="118" spans="1:9" hidden="1">
      <c r="A118" s="5">
        <v>36312</v>
      </c>
      <c r="B118" s="8">
        <v>24092</v>
      </c>
      <c r="C118" s="8">
        <v>7064</v>
      </c>
      <c r="D118" s="8">
        <f t="shared" si="1"/>
        <v>481836</v>
      </c>
      <c r="E118" s="8">
        <v>51707</v>
      </c>
      <c r="F118" s="8">
        <v>21956</v>
      </c>
      <c r="G118" s="8">
        <v>196843</v>
      </c>
      <c r="H118" s="8">
        <v>211330</v>
      </c>
      <c r="I118" s="9"/>
    </row>
    <row r="119" spans="1:9" hidden="1">
      <c r="A119" s="5">
        <v>36342</v>
      </c>
      <c r="B119" s="8">
        <v>21729</v>
      </c>
      <c r="C119" s="8">
        <v>6831</v>
      </c>
      <c r="D119" s="8">
        <f t="shared" si="1"/>
        <v>482328</v>
      </c>
      <c r="E119" s="8">
        <v>51502</v>
      </c>
      <c r="F119" s="8">
        <v>21849</v>
      </c>
      <c r="G119" s="8">
        <v>198060</v>
      </c>
      <c r="H119" s="8">
        <v>210917</v>
      </c>
      <c r="I119" s="9"/>
    </row>
    <row r="120" spans="1:9" hidden="1">
      <c r="A120" s="5">
        <v>36373</v>
      </c>
      <c r="B120" s="8">
        <v>24841</v>
      </c>
      <c r="C120" s="8">
        <v>6076</v>
      </c>
      <c r="D120" s="8">
        <f t="shared" si="1"/>
        <v>486106</v>
      </c>
      <c r="E120" s="8">
        <v>51530</v>
      </c>
      <c r="F120" s="8">
        <v>21747</v>
      </c>
      <c r="G120" s="8">
        <v>199814</v>
      </c>
      <c r="H120" s="8">
        <v>213015</v>
      </c>
      <c r="I120" s="9"/>
    </row>
    <row r="121" spans="1:9" hidden="1">
      <c r="A121" s="5">
        <v>36404</v>
      </c>
      <c r="B121" s="8">
        <v>22028</v>
      </c>
      <c r="C121" s="8">
        <v>5850</v>
      </c>
      <c r="D121" s="8">
        <f t="shared" si="1"/>
        <v>494181</v>
      </c>
      <c r="E121" s="8">
        <v>51756</v>
      </c>
      <c r="F121" s="8">
        <v>21904</v>
      </c>
      <c r="G121" s="8">
        <v>200539</v>
      </c>
      <c r="H121" s="8">
        <v>219982</v>
      </c>
      <c r="I121" s="9"/>
    </row>
    <row r="122" spans="1:9" hidden="1">
      <c r="A122" s="5">
        <v>36434</v>
      </c>
      <c r="B122" s="8">
        <v>22235</v>
      </c>
      <c r="C122" s="8">
        <v>5353</v>
      </c>
      <c r="D122" s="8">
        <f t="shared" si="1"/>
        <v>489937</v>
      </c>
      <c r="E122" s="8">
        <v>52023</v>
      </c>
      <c r="F122" s="8">
        <v>21894</v>
      </c>
      <c r="G122" s="8">
        <v>201032</v>
      </c>
      <c r="H122" s="8">
        <v>214988</v>
      </c>
      <c r="I122" s="9"/>
    </row>
    <row r="123" spans="1:9" hidden="1">
      <c r="A123" s="5">
        <v>36465</v>
      </c>
      <c r="B123" s="8">
        <v>22373</v>
      </c>
      <c r="C123" s="8">
        <v>5296</v>
      </c>
      <c r="D123" s="8">
        <f t="shared" si="1"/>
        <v>500163</v>
      </c>
      <c r="E123" s="8">
        <v>51972</v>
      </c>
      <c r="F123" s="8">
        <v>22130</v>
      </c>
      <c r="G123" s="8">
        <v>202322</v>
      </c>
      <c r="H123" s="8">
        <v>223739</v>
      </c>
      <c r="I123" s="9"/>
    </row>
    <row r="124" spans="1:9" hidden="1">
      <c r="A124" s="5">
        <v>36495</v>
      </c>
      <c r="B124" s="8">
        <v>23491</v>
      </c>
      <c r="C124" s="8">
        <v>5722</v>
      </c>
      <c r="D124" s="8">
        <f t="shared" si="1"/>
        <v>503307</v>
      </c>
      <c r="E124" s="8">
        <v>52364</v>
      </c>
      <c r="F124" s="8">
        <v>22081</v>
      </c>
      <c r="G124" s="8">
        <v>203185</v>
      </c>
      <c r="H124" s="8">
        <v>225677</v>
      </c>
      <c r="I124" s="9"/>
    </row>
    <row r="125" spans="1:9" hidden="1">
      <c r="A125" s="5">
        <v>36526</v>
      </c>
      <c r="B125" s="8">
        <v>23461</v>
      </c>
      <c r="C125" s="8">
        <v>4877</v>
      </c>
      <c r="D125" s="8">
        <f t="shared" si="1"/>
        <v>508113</v>
      </c>
      <c r="E125" s="8">
        <v>52340</v>
      </c>
      <c r="F125" s="8">
        <v>21861</v>
      </c>
      <c r="G125" s="8">
        <v>203610</v>
      </c>
      <c r="H125" s="8">
        <v>230302</v>
      </c>
      <c r="I125" s="9"/>
    </row>
    <row r="126" spans="1:9" hidden="1">
      <c r="A126" s="5">
        <v>36557</v>
      </c>
      <c r="B126" s="8">
        <v>23501</v>
      </c>
      <c r="C126" s="8">
        <v>4846</v>
      </c>
      <c r="D126" s="8">
        <f t="shared" si="1"/>
        <v>508849</v>
      </c>
      <c r="E126" s="8">
        <v>52716</v>
      </c>
      <c r="F126" s="8">
        <v>22069</v>
      </c>
      <c r="G126" s="8">
        <v>205289</v>
      </c>
      <c r="H126" s="8">
        <v>228775</v>
      </c>
      <c r="I126" s="9"/>
    </row>
    <row r="127" spans="1:9" hidden="1">
      <c r="A127" s="5">
        <v>36586</v>
      </c>
      <c r="B127" s="8">
        <v>23419</v>
      </c>
      <c r="C127" s="8">
        <v>6237</v>
      </c>
      <c r="D127" s="8">
        <f t="shared" si="1"/>
        <v>509765</v>
      </c>
      <c r="E127" s="8">
        <v>53141</v>
      </c>
      <c r="F127" s="8">
        <v>21974</v>
      </c>
      <c r="G127" s="8">
        <v>206513</v>
      </c>
      <c r="H127" s="8">
        <v>228137</v>
      </c>
      <c r="I127" s="9"/>
    </row>
    <row r="128" spans="1:9" hidden="1">
      <c r="A128" s="5">
        <v>36617</v>
      </c>
      <c r="B128" s="8">
        <v>26047</v>
      </c>
      <c r="C128" s="8">
        <v>5144</v>
      </c>
      <c r="D128" s="8">
        <f t="shared" si="1"/>
        <v>509092</v>
      </c>
      <c r="E128" s="8">
        <v>53300</v>
      </c>
      <c r="F128" s="8">
        <v>22472</v>
      </c>
      <c r="G128" s="8">
        <v>207669</v>
      </c>
      <c r="H128" s="8">
        <v>225651</v>
      </c>
      <c r="I128" s="9"/>
    </row>
    <row r="129" spans="1:9" hidden="1">
      <c r="A129" s="5">
        <v>36647</v>
      </c>
      <c r="B129" s="8">
        <v>26736</v>
      </c>
      <c r="C129" s="8">
        <v>5295</v>
      </c>
      <c r="D129" s="8">
        <f t="shared" si="1"/>
        <v>511214</v>
      </c>
      <c r="E129" s="8">
        <v>53547</v>
      </c>
      <c r="F129" s="8">
        <v>22752</v>
      </c>
      <c r="G129" s="8">
        <v>208879</v>
      </c>
      <c r="H129" s="8">
        <v>226036</v>
      </c>
      <c r="I129" s="9"/>
    </row>
    <row r="130" spans="1:9" hidden="1">
      <c r="A130" s="5">
        <v>36678</v>
      </c>
      <c r="B130" s="8">
        <v>26738</v>
      </c>
      <c r="C130" s="8">
        <v>6542</v>
      </c>
      <c r="D130" s="8">
        <f t="shared" si="1"/>
        <v>514778</v>
      </c>
      <c r="E130" s="8">
        <v>54199</v>
      </c>
      <c r="F130" s="8">
        <v>22868</v>
      </c>
      <c r="G130" s="8">
        <v>211171</v>
      </c>
      <c r="H130" s="8">
        <v>226540</v>
      </c>
      <c r="I130" s="9"/>
    </row>
    <row r="131" spans="1:9" hidden="1">
      <c r="A131" s="5">
        <v>36708</v>
      </c>
      <c r="B131" s="8">
        <v>29764</v>
      </c>
      <c r="C131" s="8">
        <v>4784</v>
      </c>
      <c r="D131" s="8">
        <f t="shared" si="1"/>
        <v>521965</v>
      </c>
      <c r="E131" s="8">
        <v>54539</v>
      </c>
      <c r="F131" s="8">
        <v>22967</v>
      </c>
      <c r="G131" s="8">
        <v>214762</v>
      </c>
      <c r="H131" s="8">
        <v>229697</v>
      </c>
      <c r="I131" s="9"/>
    </row>
    <row r="132" spans="1:9" hidden="1">
      <c r="A132" s="5">
        <v>36739</v>
      </c>
      <c r="B132" s="8">
        <v>30756</v>
      </c>
      <c r="C132" s="8">
        <v>5157</v>
      </c>
      <c r="D132" s="8">
        <f t="shared" si="1"/>
        <v>525616</v>
      </c>
      <c r="E132" s="8">
        <v>54990</v>
      </c>
      <c r="F132" s="8">
        <v>23015</v>
      </c>
      <c r="G132" s="8">
        <v>216875</v>
      </c>
      <c r="H132" s="8">
        <v>230736</v>
      </c>
      <c r="I132" s="9"/>
    </row>
    <row r="133" spans="1:9" hidden="1">
      <c r="A133" s="5">
        <v>36770</v>
      </c>
      <c r="B133" s="8">
        <v>35979</v>
      </c>
      <c r="C133" s="8">
        <v>4564</v>
      </c>
      <c r="D133" s="8">
        <f t="shared" si="1"/>
        <v>533819</v>
      </c>
      <c r="E133" s="8">
        <v>55446</v>
      </c>
      <c r="F133" s="8">
        <v>23186</v>
      </c>
      <c r="G133" s="8">
        <v>218850</v>
      </c>
      <c r="H133" s="8">
        <v>236337</v>
      </c>
      <c r="I133" s="9"/>
    </row>
    <row r="134" spans="1:9" hidden="1">
      <c r="A134" s="5">
        <v>36800</v>
      </c>
      <c r="B134" s="8">
        <v>36899</v>
      </c>
      <c r="C134" s="8">
        <v>4598</v>
      </c>
      <c r="D134" s="8">
        <f t="shared" ref="D134:D197" si="2">E134+F134+G134+H134</f>
        <v>536827</v>
      </c>
      <c r="E134" s="8">
        <v>56018</v>
      </c>
      <c r="F134" s="8">
        <v>23419</v>
      </c>
      <c r="G134" s="8">
        <v>221122</v>
      </c>
      <c r="H134" s="8">
        <v>236268</v>
      </c>
      <c r="I134" s="9"/>
    </row>
    <row r="135" spans="1:9" hidden="1">
      <c r="A135" s="5">
        <v>36831</v>
      </c>
      <c r="B135" s="8">
        <v>38552</v>
      </c>
      <c r="C135" s="8">
        <v>6499</v>
      </c>
      <c r="D135" s="8">
        <f t="shared" si="2"/>
        <v>544541</v>
      </c>
      <c r="E135" s="8">
        <v>56559</v>
      </c>
      <c r="F135" s="8">
        <v>24126</v>
      </c>
      <c r="G135" s="8">
        <v>224226</v>
      </c>
      <c r="H135" s="8">
        <v>239630</v>
      </c>
      <c r="I135" s="9"/>
    </row>
    <row r="136" spans="1:9" hidden="1">
      <c r="A136" s="5">
        <v>36861</v>
      </c>
      <c r="B136" s="8">
        <v>38359</v>
      </c>
      <c r="C136" s="8">
        <v>7824</v>
      </c>
      <c r="D136" s="8">
        <f t="shared" si="2"/>
        <v>543880</v>
      </c>
      <c r="E136" s="8">
        <v>57069</v>
      </c>
      <c r="F136" s="8">
        <v>24151</v>
      </c>
      <c r="G136" s="8">
        <v>226269</v>
      </c>
      <c r="H136" s="8">
        <v>236391</v>
      </c>
      <c r="I136" s="9"/>
    </row>
    <row r="137" spans="1:9" hidden="1">
      <c r="A137" s="5">
        <v>36892</v>
      </c>
      <c r="B137" s="8">
        <v>26221</v>
      </c>
      <c r="C137" s="8">
        <v>8545</v>
      </c>
      <c r="D137" s="8">
        <f t="shared" si="2"/>
        <v>546221</v>
      </c>
      <c r="E137" s="8">
        <v>57377</v>
      </c>
      <c r="F137" s="8">
        <v>24076</v>
      </c>
      <c r="G137" s="8">
        <v>232923</v>
      </c>
      <c r="H137" s="8">
        <v>231845</v>
      </c>
      <c r="I137" s="9"/>
    </row>
    <row r="138" spans="1:9" hidden="1">
      <c r="A138" s="5">
        <v>36923</v>
      </c>
      <c r="B138" s="8">
        <v>30705</v>
      </c>
      <c r="C138" s="8">
        <v>7381</v>
      </c>
      <c r="D138" s="8">
        <f t="shared" si="2"/>
        <v>551159</v>
      </c>
      <c r="E138" s="8">
        <v>59146</v>
      </c>
      <c r="F138" s="8">
        <v>24249</v>
      </c>
      <c r="G138" s="8">
        <v>235561</v>
      </c>
      <c r="H138" s="8">
        <v>232203</v>
      </c>
      <c r="I138" s="9"/>
    </row>
    <row r="139" spans="1:9" hidden="1">
      <c r="A139" s="5">
        <v>36951</v>
      </c>
      <c r="B139" s="8">
        <v>27878</v>
      </c>
      <c r="C139" s="8">
        <v>7381</v>
      </c>
      <c r="D139" s="8">
        <f t="shared" si="2"/>
        <v>556095</v>
      </c>
      <c r="E139" s="8">
        <v>60011</v>
      </c>
      <c r="F139" s="8">
        <v>24984</v>
      </c>
      <c r="G139" s="8">
        <v>238228</v>
      </c>
      <c r="H139" s="8">
        <v>232872</v>
      </c>
      <c r="I139" s="9"/>
    </row>
    <row r="140" spans="1:9" hidden="1">
      <c r="A140" s="5">
        <v>36982</v>
      </c>
      <c r="B140" s="8">
        <v>25285</v>
      </c>
      <c r="C140" s="8">
        <v>7204</v>
      </c>
      <c r="D140" s="8">
        <f t="shared" si="2"/>
        <v>557643</v>
      </c>
      <c r="E140" s="8">
        <v>60908</v>
      </c>
      <c r="F140" s="8">
        <v>24876</v>
      </c>
      <c r="G140" s="8">
        <v>240405</v>
      </c>
      <c r="H140" s="8">
        <v>231454</v>
      </c>
      <c r="I140" s="9"/>
    </row>
    <row r="141" spans="1:9" hidden="1">
      <c r="A141" s="5">
        <v>37012</v>
      </c>
      <c r="B141" s="8">
        <v>26495</v>
      </c>
      <c r="C141" s="8">
        <v>7942</v>
      </c>
      <c r="D141" s="8">
        <f t="shared" si="2"/>
        <v>562796</v>
      </c>
      <c r="E141" s="8">
        <v>60107</v>
      </c>
      <c r="F141" s="8">
        <v>25916</v>
      </c>
      <c r="G141" s="8">
        <v>242599</v>
      </c>
      <c r="H141" s="8">
        <v>234174</v>
      </c>
      <c r="I141" s="9"/>
    </row>
    <row r="142" spans="1:9" hidden="1">
      <c r="A142" s="5">
        <v>37043</v>
      </c>
      <c r="B142" s="8">
        <v>28145</v>
      </c>
      <c r="C142" s="8">
        <v>8183</v>
      </c>
      <c r="D142" s="8">
        <f t="shared" si="2"/>
        <v>565768</v>
      </c>
      <c r="E142" s="8">
        <v>61203</v>
      </c>
      <c r="F142" s="8">
        <v>26259</v>
      </c>
      <c r="G142" s="8">
        <v>243875</v>
      </c>
      <c r="H142" s="8">
        <v>234431</v>
      </c>
      <c r="I142" s="9"/>
    </row>
    <row r="143" spans="1:9" hidden="1">
      <c r="A143" s="5">
        <v>37073</v>
      </c>
      <c r="B143" s="8">
        <v>29698</v>
      </c>
      <c r="C143" s="8">
        <v>8641</v>
      </c>
      <c r="D143" s="8">
        <f t="shared" si="2"/>
        <v>570908</v>
      </c>
      <c r="E143" s="8">
        <v>61624</v>
      </c>
      <c r="F143" s="8">
        <v>28023</v>
      </c>
      <c r="G143" s="8">
        <v>246234</v>
      </c>
      <c r="H143" s="8">
        <v>235027</v>
      </c>
      <c r="I143" s="9"/>
    </row>
    <row r="144" spans="1:9" hidden="1">
      <c r="A144" s="5">
        <v>37104</v>
      </c>
      <c r="B144" s="8">
        <v>29852</v>
      </c>
      <c r="C144" s="8">
        <v>8622</v>
      </c>
      <c r="D144" s="8">
        <f t="shared" si="2"/>
        <v>582057</v>
      </c>
      <c r="E144" s="8">
        <v>62089</v>
      </c>
      <c r="F144" s="8">
        <v>28784</v>
      </c>
      <c r="G144" s="8">
        <v>249005</v>
      </c>
      <c r="H144" s="8">
        <v>242179</v>
      </c>
      <c r="I144" s="9"/>
    </row>
    <row r="145" spans="1:9" hidden="1">
      <c r="A145" s="5">
        <v>37135</v>
      </c>
      <c r="B145" s="8">
        <v>30277</v>
      </c>
      <c r="C145" s="8">
        <v>8624</v>
      </c>
      <c r="D145" s="8">
        <f t="shared" si="2"/>
        <v>592332</v>
      </c>
      <c r="E145" s="8">
        <v>62796</v>
      </c>
      <c r="F145" s="8">
        <v>29374</v>
      </c>
      <c r="G145" s="8">
        <v>250607</v>
      </c>
      <c r="H145" s="8">
        <v>249555</v>
      </c>
      <c r="I145" s="9"/>
    </row>
    <row r="146" spans="1:9" hidden="1">
      <c r="A146" s="5">
        <v>37165</v>
      </c>
      <c r="B146" s="8">
        <v>32425</v>
      </c>
      <c r="C146" s="8">
        <v>8736</v>
      </c>
      <c r="D146" s="8">
        <f t="shared" si="2"/>
        <v>597148</v>
      </c>
      <c r="E146" s="8">
        <v>63222</v>
      </c>
      <c r="F146" s="8">
        <v>29891</v>
      </c>
      <c r="G146" s="8">
        <v>253735</v>
      </c>
      <c r="H146" s="8">
        <v>250300</v>
      </c>
      <c r="I146" s="9"/>
    </row>
    <row r="147" spans="1:9" hidden="1">
      <c r="A147" s="5">
        <v>37196</v>
      </c>
      <c r="B147" s="8">
        <v>35163</v>
      </c>
      <c r="C147" s="8">
        <v>8688</v>
      </c>
      <c r="D147" s="8">
        <f t="shared" si="2"/>
        <v>600015</v>
      </c>
      <c r="E147" s="8">
        <v>64292</v>
      </c>
      <c r="F147" s="8">
        <v>29054</v>
      </c>
      <c r="G147" s="8">
        <v>256071</v>
      </c>
      <c r="H147" s="8">
        <v>250598</v>
      </c>
      <c r="I147" s="9"/>
    </row>
    <row r="148" spans="1:9" hidden="1">
      <c r="A148" s="5">
        <v>37226</v>
      </c>
      <c r="B148" s="8">
        <v>50018</v>
      </c>
      <c r="C148" s="8">
        <v>8742</v>
      </c>
      <c r="D148" s="8">
        <f t="shared" si="2"/>
        <v>615289</v>
      </c>
      <c r="E148" s="8">
        <v>64901</v>
      </c>
      <c r="F148" s="8">
        <v>30069</v>
      </c>
      <c r="G148" s="8">
        <v>259162</v>
      </c>
      <c r="H148" s="8">
        <v>261157</v>
      </c>
      <c r="I148" s="9"/>
    </row>
    <row r="149" spans="1:9" hidden="1">
      <c r="A149" s="5">
        <v>37257</v>
      </c>
      <c r="B149" s="8">
        <v>45186</v>
      </c>
      <c r="C149" s="8">
        <v>8460</v>
      </c>
      <c r="D149" s="8">
        <f t="shared" si="2"/>
        <v>617783</v>
      </c>
      <c r="E149" s="8">
        <v>65714</v>
      </c>
      <c r="F149" s="8">
        <v>29976</v>
      </c>
      <c r="G149" s="8">
        <v>261033</v>
      </c>
      <c r="H149" s="8">
        <v>261060</v>
      </c>
      <c r="I149" s="9"/>
    </row>
    <row r="150" spans="1:9" hidden="1">
      <c r="A150" s="5">
        <v>37288</v>
      </c>
      <c r="B150" s="8">
        <v>43598</v>
      </c>
      <c r="C150" s="8">
        <v>8329</v>
      </c>
      <c r="D150" s="8">
        <f t="shared" si="2"/>
        <v>618309</v>
      </c>
      <c r="E150" s="8">
        <v>66447</v>
      </c>
      <c r="F150" s="8">
        <v>30253</v>
      </c>
      <c r="G150" s="8">
        <v>265020</v>
      </c>
      <c r="H150" s="8">
        <v>256589</v>
      </c>
      <c r="I150" s="9"/>
    </row>
    <row r="151" spans="1:9" hidden="1">
      <c r="A151" s="5">
        <v>37316</v>
      </c>
      <c r="B151" s="8">
        <v>36510</v>
      </c>
      <c r="C151" s="8">
        <v>8548</v>
      </c>
      <c r="D151" s="8">
        <f t="shared" si="2"/>
        <v>623550</v>
      </c>
      <c r="E151" s="8">
        <v>67802</v>
      </c>
      <c r="F151" s="8">
        <v>30680</v>
      </c>
      <c r="G151" s="8">
        <v>266447</v>
      </c>
      <c r="H151" s="8">
        <v>258621</v>
      </c>
      <c r="I151" s="9"/>
    </row>
    <row r="152" spans="1:9" hidden="1">
      <c r="A152" s="5">
        <v>37347</v>
      </c>
      <c r="B152" s="8">
        <v>34507</v>
      </c>
      <c r="C152" s="8">
        <v>8388</v>
      </c>
      <c r="D152" s="8">
        <f t="shared" si="2"/>
        <v>624525</v>
      </c>
      <c r="E152" s="8">
        <v>68494</v>
      </c>
      <c r="F152" s="8">
        <v>30668</v>
      </c>
      <c r="G152" s="8">
        <v>268553</v>
      </c>
      <c r="H152" s="8">
        <v>256810</v>
      </c>
      <c r="I152" s="9"/>
    </row>
    <row r="153" spans="1:9" hidden="1">
      <c r="A153" s="5">
        <v>37377</v>
      </c>
      <c r="B153" s="8">
        <v>35104</v>
      </c>
      <c r="C153" s="8">
        <v>8248</v>
      </c>
      <c r="D153" s="8">
        <f t="shared" si="2"/>
        <v>628189</v>
      </c>
      <c r="E153" s="8">
        <v>69618</v>
      </c>
      <c r="F153" s="8">
        <v>31454</v>
      </c>
      <c r="G153" s="8">
        <v>271901</v>
      </c>
      <c r="H153" s="8">
        <v>255216</v>
      </c>
      <c r="I153" s="9"/>
    </row>
    <row r="154" spans="1:9" hidden="1">
      <c r="A154" s="5">
        <v>37408</v>
      </c>
      <c r="B154" s="8">
        <v>31849</v>
      </c>
      <c r="C154" s="8">
        <v>8118</v>
      </c>
      <c r="D154" s="8">
        <f t="shared" si="2"/>
        <v>633991</v>
      </c>
      <c r="E154" s="8">
        <v>70311</v>
      </c>
      <c r="F154" s="8">
        <v>31598</v>
      </c>
      <c r="G154" s="8">
        <v>274924</v>
      </c>
      <c r="H154" s="8">
        <v>257158</v>
      </c>
      <c r="I154" s="9"/>
    </row>
    <row r="155" spans="1:9" hidden="1">
      <c r="A155" s="5">
        <v>37438</v>
      </c>
      <c r="B155" s="8">
        <v>32814</v>
      </c>
      <c r="C155" s="8">
        <v>8169</v>
      </c>
      <c r="D155" s="8">
        <f t="shared" si="2"/>
        <v>634096</v>
      </c>
      <c r="E155" s="8">
        <v>71202</v>
      </c>
      <c r="F155" s="8">
        <v>31472</v>
      </c>
      <c r="G155" s="8">
        <v>277751</v>
      </c>
      <c r="H155" s="8">
        <v>253671</v>
      </c>
      <c r="I155" s="9"/>
    </row>
    <row r="156" spans="1:9" hidden="1">
      <c r="A156" s="5">
        <v>37469</v>
      </c>
      <c r="B156" s="8">
        <v>36626</v>
      </c>
      <c r="C156" s="8">
        <v>8309</v>
      </c>
      <c r="D156" s="8">
        <f t="shared" si="2"/>
        <v>641385</v>
      </c>
      <c r="E156" s="8">
        <v>72441</v>
      </c>
      <c r="F156" s="8">
        <v>31457</v>
      </c>
      <c r="G156" s="8">
        <v>280286</v>
      </c>
      <c r="H156" s="8">
        <v>257201</v>
      </c>
      <c r="I156" s="9"/>
    </row>
    <row r="157" spans="1:9" hidden="1">
      <c r="A157" s="5">
        <v>37500</v>
      </c>
      <c r="B157" s="8">
        <v>33208</v>
      </c>
      <c r="C157" s="8">
        <v>8615</v>
      </c>
      <c r="D157" s="8">
        <f t="shared" si="2"/>
        <v>649442</v>
      </c>
      <c r="E157" s="8">
        <v>73115</v>
      </c>
      <c r="F157" s="8">
        <v>31035</v>
      </c>
      <c r="G157" s="8">
        <v>279949</v>
      </c>
      <c r="H157" s="8">
        <v>265343</v>
      </c>
      <c r="I157" s="9"/>
    </row>
    <row r="158" spans="1:9" hidden="1">
      <c r="A158" s="5">
        <v>37530</v>
      </c>
      <c r="B158" s="8">
        <v>32855</v>
      </c>
      <c r="C158" s="8">
        <v>8832</v>
      </c>
      <c r="D158" s="8">
        <f t="shared" si="2"/>
        <v>651065</v>
      </c>
      <c r="E158" s="8">
        <v>74141</v>
      </c>
      <c r="F158" s="8">
        <v>31412</v>
      </c>
      <c r="G158" s="8">
        <v>281764</v>
      </c>
      <c r="H158" s="8">
        <v>263748</v>
      </c>
      <c r="I158" s="9"/>
    </row>
    <row r="159" spans="1:9" hidden="1">
      <c r="A159" s="5">
        <v>37561</v>
      </c>
      <c r="B159" s="8">
        <v>33932</v>
      </c>
      <c r="C159" s="8">
        <v>9033</v>
      </c>
      <c r="D159" s="8">
        <f t="shared" si="2"/>
        <v>658835</v>
      </c>
      <c r="E159" s="8">
        <v>75692</v>
      </c>
      <c r="F159" s="8">
        <v>31876</v>
      </c>
      <c r="G159" s="8">
        <v>284850</v>
      </c>
      <c r="H159" s="8">
        <v>266417</v>
      </c>
      <c r="I159" s="9"/>
    </row>
    <row r="160" spans="1:9" hidden="1">
      <c r="A160" s="5">
        <v>37591</v>
      </c>
      <c r="B160" s="8">
        <v>31446</v>
      </c>
      <c r="C160" s="8">
        <v>8967</v>
      </c>
      <c r="D160" s="8">
        <f t="shared" si="2"/>
        <v>663167</v>
      </c>
      <c r="E160" s="8">
        <v>76619</v>
      </c>
      <c r="F160" s="8">
        <v>31329</v>
      </c>
      <c r="G160" s="8">
        <v>286002</v>
      </c>
      <c r="H160" s="8">
        <v>269217</v>
      </c>
      <c r="I160" s="9"/>
    </row>
    <row r="161" spans="1:9" hidden="1">
      <c r="A161" s="5">
        <v>37622</v>
      </c>
      <c r="B161" s="8">
        <v>81057</v>
      </c>
      <c r="C161" s="8">
        <v>7530</v>
      </c>
      <c r="D161" s="8">
        <f t="shared" si="2"/>
        <v>671878</v>
      </c>
      <c r="E161" s="8">
        <v>77669</v>
      </c>
      <c r="F161" s="8">
        <v>31375</v>
      </c>
      <c r="G161" s="8">
        <v>289003</v>
      </c>
      <c r="H161" s="8">
        <v>273831</v>
      </c>
      <c r="I161" s="9"/>
    </row>
    <row r="162" spans="1:9" hidden="1">
      <c r="A162" s="5">
        <v>37653</v>
      </c>
      <c r="B162" s="8">
        <v>84768</v>
      </c>
      <c r="C162" s="8">
        <v>5714</v>
      </c>
      <c r="D162" s="8">
        <f t="shared" si="2"/>
        <v>674366</v>
      </c>
      <c r="E162" s="8">
        <v>78910</v>
      </c>
      <c r="F162" s="8">
        <v>31976</v>
      </c>
      <c r="G162" s="8">
        <v>292702</v>
      </c>
      <c r="H162" s="8">
        <v>270778</v>
      </c>
      <c r="I162" s="9"/>
    </row>
    <row r="163" spans="1:9" hidden="1">
      <c r="A163" s="5">
        <v>37681</v>
      </c>
      <c r="B163" s="8">
        <v>89984</v>
      </c>
      <c r="C163" s="8">
        <v>5300</v>
      </c>
      <c r="D163" s="8">
        <f t="shared" si="2"/>
        <v>682781</v>
      </c>
      <c r="E163" s="8">
        <v>79839</v>
      </c>
      <c r="F163" s="8">
        <v>31812</v>
      </c>
      <c r="G163" s="8">
        <v>296468</v>
      </c>
      <c r="H163" s="8">
        <v>274662</v>
      </c>
      <c r="I163" s="9"/>
    </row>
    <row r="164" spans="1:9" hidden="1">
      <c r="A164" s="5">
        <v>37712</v>
      </c>
      <c r="B164" s="8">
        <v>102757</v>
      </c>
      <c r="C164" s="8">
        <v>5119</v>
      </c>
      <c r="D164" s="8">
        <f t="shared" si="2"/>
        <v>704128</v>
      </c>
      <c r="E164" s="8">
        <v>81100</v>
      </c>
      <c r="F164" s="8">
        <v>32767</v>
      </c>
      <c r="G164" s="8">
        <v>300115</v>
      </c>
      <c r="H164" s="8">
        <v>290146</v>
      </c>
      <c r="I164" s="9"/>
    </row>
    <row r="165" spans="1:9" hidden="1">
      <c r="A165" s="5">
        <v>37742</v>
      </c>
      <c r="B165" s="8">
        <v>78136</v>
      </c>
      <c r="C165" s="8">
        <v>5291</v>
      </c>
      <c r="D165" s="8">
        <f t="shared" si="2"/>
        <v>701689</v>
      </c>
      <c r="E165" s="8">
        <v>82344</v>
      </c>
      <c r="F165" s="8">
        <v>33865</v>
      </c>
      <c r="G165" s="8">
        <v>304291</v>
      </c>
      <c r="H165" s="8">
        <v>281189</v>
      </c>
      <c r="I165" s="9"/>
    </row>
    <row r="166" spans="1:9" hidden="1">
      <c r="A166" s="5">
        <v>37773</v>
      </c>
      <c r="B166" s="8">
        <v>70412</v>
      </c>
      <c r="C166" s="8">
        <v>6324</v>
      </c>
      <c r="D166" s="8">
        <f t="shared" si="2"/>
        <v>714259</v>
      </c>
      <c r="E166" s="8">
        <v>83191</v>
      </c>
      <c r="F166" s="8">
        <v>33816</v>
      </c>
      <c r="G166" s="8">
        <v>307060</v>
      </c>
      <c r="H166" s="8">
        <v>290192</v>
      </c>
      <c r="I166" s="9"/>
    </row>
    <row r="167" spans="1:9" hidden="1">
      <c r="A167" s="5">
        <v>37803</v>
      </c>
      <c r="B167" s="8">
        <v>71356</v>
      </c>
      <c r="C167" s="8">
        <v>6299</v>
      </c>
      <c r="D167" s="8">
        <f t="shared" si="2"/>
        <v>716838</v>
      </c>
      <c r="E167" s="8">
        <v>85184</v>
      </c>
      <c r="F167" s="8">
        <v>33315</v>
      </c>
      <c r="G167" s="8">
        <v>311055</v>
      </c>
      <c r="H167" s="8">
        <v>287284</v>
      </c>
      <c r="I167" s="9"/>
    </row>
    <row r="168" spans="1:9" hidden="1">
      <c r="A168" s="5">
        <v>37834</v>
      </c>
      <c r="B168" s="8">
        <v>72147</v>
      </c>
      <c r="C168" s="8">
        <v>7325</v>
      </c>
      <c r="D168" s="8">
        <f t="shared" si="2"/>
        <v>718183</v>
      </c>
      <c r="E168" s="8">
        <v>86070</v>
      </c>
      <c r="F168" s="8">
        <v>34510</v>
      </c>
      <c r="G168" s="8">
        <v>314943</v>
      </c>
      <c r="H168" s="8">
        <v>282660</v>
      </c>
      <c r="I168" s="9"/>
    </row>
    <row r="169" spans="1:9" hidden="1">
      <c r="A169" s="5">
        <v>37865</v>
      </c>
      <c r="B169" s="8">
        <v>84158</v>
      </c>
      <c r="C169" s="8">
        <v>6556</v>
      </c>
      <c r="D169" s="8">
        <f t="shared" si="2"/>
        <v>724950</v>
      </c>
      <c r="E169" s="8">
        <v>87346</v>
      </c>
      <c r="F169" s="8">
        <v>34836</v>
      </c>
      <c r="G169" s="8">
        <v>318711</v>
      </c>
      <c r="H169" s="8">
        <v>284057</v>
      </c>
      <c r="I169" s="9"/>
    </row>
    <row r="170" spans="1:9" hidden="1">
      <c r="A170" s="5">
        <v>37895</v>
      </c>
      <c r="B170" s="8">
        <v>87537</v>
      </c>
      <c r="C170" s="8">
        <v>7030</v>
      </c>
      <c r="D170" s="8">
        <f t="shared" si="2"/>
        <v>730992</v>
      </c>
      <c r="E170" s="8">
        <v>89390</v>
      </c>
      <c r="F170" s="8">
        <v>34866</v>
      </c>
      <c r="G170" s="8">
        <v>323300</v>
      </c>
      <c r="H170" s="8">
        <v>283436</v>
      </c>
      <c r="I170" s="9"/>
    </row>
    <row r="171" spans="1:9" hidden="1">
      <c r="A171" s="5">
        <v>37926</v>
      </c>
      <c r="B171" s="8">
        <v>95619</v>
      </c>
      <c r="C171" s="8">
        <v>8044</v>
      </c>
      <c r="D171" s="8">
        <f t="shared" si="2"/>
        <v>744137</v>
      </c>
      <c r="E171" s="8">
        <v>87835</v>
      </c>
      <c r="F171" s="8">
        <v>35479</v>
      </c>
      <c r="G171" s="8">
        <v>328342</v>
      </c>
      <c r="H171" s="8">
        <v>292481</v>
      </c>
      <c r="I171" s="9"/>
    </row>
    <row r="172" spans="1:9" hidden="1">
      <c r="A172" s="5">
        <v>37956</v>
      </c>
      <c r="B172" s="8">
        <v>84510</v>
      </c>
      <c r="C172" s="8">
        <v>7785</v>
      </c>
      <c r="D172" s="8">
        <f t="shared" si="2"/>
        <v>746204</v>
      </c>
      <c r="E172" s="8">
        <v>89208</v>
      </c>
      <c r="F172" s="8">
        <v>37166</v>
      </c>
      <c r="G172" s="8">
        <v>331842</v>
      </c>
      <c r="H172" s="8">
        <v>287988</v>
      </c>
      <c r="I172" s="9"/>
    </row>
    <row r="173" spans="1:9" hidden="1">
      <c r="A173" s="5">
        <v>37987</v>
      </c>
      <c r="B173" s="8">
        <v>68852</v>
      </c>
      <c r="C173" s="8">
        <v>7449</v>
      </c>
      <c r="D173" s="8">
        <f t="shared" si="2"/>
        <v>754456</v>
      </c>
      <c r="E173" s="8">
        <v>90088</v>
      </c>
      <c r="F173" s="8">
        <v>37179</v>
      </c>
      <c r="G173" s="8">
        <v>334836</v>
      </c>
      <c r="H173" s="8">
        <v>292353</v>
      </c>
      <c r="I173" s="9"/>
    </row>
    <row r="174" spans="1:9" hidden="1">
      <c r="A174" s="5">
        <v>38018</v>
      </c>
      <c r="B174" s="8">
        <v>62508</v>
      </c>
      <c r="C174" s="8">
        <v>6493</v>
      </c>
      <c r="D174" s="8">
        <f t="shared" si="2"/>
        <v>758936</v>
      </c>
      <c r="E174" s="8">
        <v>91832</v>
      </c>
      <c r="F174" s="8">
        <v>37548</v>
      </c>
      <c r="G174" s="8">
        <v>339142</v>
      </c>
      <c r="H174" s="8">
        <v>290414</v>
      </c>
      <c r="I174" s="9"/>
    </row>
    <row r="175" spans="1:9" hidden="1">
      <c r="A175" s="5">
        <v>38047</v>
      </c>
      <c r="B175" s="8">
        <v>61637</v>
      </c>
      <c r="C175" s="8">
        <v>5935</v>
      </c>
      <c r="D175" s="8">
        <f t="shared" si="2"/>
        <v>767280</v>
      </c>
      <c r="E175" s="8">
        <v>93296</v>
      </c>
      <c r="F175" s="8">
        <v>38631</v>
      </c>
      <c r="G175" s="8">
        <v>345100</v>
      </c>
      <c r="H175" s="8">
        <v>290253</v>
      </c>
      <c r="I175" s="9"/>
    </row>
    <row r="176" spans="1:9" hidden="1">
      <c r="A176" s="5">
        <v>38078</v>
      </c>
      <c r="B176" s="8">
        <v>51956</v>
      </c>
      <c r="C176" s="8">
        <v>5312</v>
      </c>
      <c r="D176" s="8">
        <f t="shared" si="2"/>
        <v>774568</v>
      </c>
      <c r="E176" s="8">
        <v>94474</v>
      </c>
      <c r="F176" s="8">
        <v>38745</v>
      </c>
      <c r="G176" s="8">
        <v>349652</v>
      </c>
      <c r="H176" s="8">
        <v>291697</v>
      </c>
      <c r="I176" s="9"/>
    </row>
    <row r="177" spans="1:9" hidden="1">
      <c r="A177" s="5">
        <v>38108</v>
      </c>
      <c r="B177" s="8">
        <v>53910</v>
      </c>
      <c r="C177" s="8">
        <v>6420</v>
      </c>
      <c r="D177" s="8">
        <f t="shared" si="2"/>
        <v>765650</v>
      </c>
      <c r="E177" s="8">
        <v>96336</v>
      </c>
      <c r="F177" s="8">
        <v>39172</v>
      </c>
      <c r="G177" s="8">
        <v>354884</v>
      </c>
      <c r="H177" s="8">
        <v>275258</v>
      </c>
      <c r="I177" s="9"/>
    </row>
    <row r="178" spans="1:9" hidden="1">
      <c r="A178" s="5">
        <v>38139</v>
      </c>
      <c r="B178" s="8">
        <v>54746</v>
      </c>
      <c r="C178" s="8">
        <v>5269</v>
      </c>
      <c r="D178" s="8">
        <f t="shared" si="2"/>
        <v>778004</v>
      </c>
      <c r="E178" s="8">
        <v>98063</v>
      </c>
      <c r="F178" s="8">
        <v>39836</v>
      </c>
      <c r="G178" s="8">
        <v>362094</v>
      </c>
      <c r="H178" s="8">
        <v>278011</v>
      </c>
      <c r="I178" s="9"/>
    </row>
    <row r="179" spans="1:9" hidden="1">
      <c r="A179" s="5">
        <v>38169</v>
      </c>
      <c r="B179" s="8">
        <v>53364</v>
      </c>
      <c r="C179" s="8">
        <v>5392</v>
      </c>
      <c r="D179" s="8">
        <f t="shared" si="2"/>
        <v>785205</v>
      </c>
      <c r="E179" s="8">
        <v>99961</v>
      </c>
      <c r="F179" s="8">
        <v>40379</v>
      </c>
      <c r="G179" s="8">
        <v>368556</v>
      </c>
      <c r="H179" s="8">
        <v>276309</v>
      </c>
      <c r="I179" s="9"/>
    </row>
    <row r="180" spans="1:9" hidden="1">
      <c r="A180" s="5">
        <v>38200</v>
      </c>
      <c r="B180" s="8">
        <v>55841</v>
      </c>
      <c r="C180" s="8">
        <v>5485</v>
      </c>
      <c r="D180" s="8">
        <f t="shared" si="2"/>
        <v>801657</v>
      </c>
      <c r="E180" s="8">
        <v>101754</v>
      </c>
      <c r="F180" s="8">
        <v>40729</v>
      </c>
      <c r="G180" s="8">
        <v>376347</v>
      </c>
      <c r="H180" s="8">
        <v>282827</v>
      </c>
      <c r="I180" s="9"/>
    </row>
    <row r="181" spans="1:9" hidden="1">
      <c r="A181" s="5">
        <v>38231</v>
      </c>
      <c r="B181" s="8">
        <v>56855</v>
      </c>
      <c r="C181" s="8">
        <v>5250</v>
      </c>
      <c r="D181" s="8">
        <f t="shared" si="2"/>
        <v>822457</v>
      </c>
      <c r="E181" s="8">
        <v>103410</v>
      </c>
      <c r="F181" s="8">
        <v>42220</v>
      </c>
      <c r="G181" s="8">
        <v>383692</v>
      </c>
      <c r="H181" s="8">
        <v>293135</v>
      </c>
      <c r="I181" s="9"/>
    </row>
    <row r="182" spans="1:9" hidden="1">
      <c r="A182" s="5">
        <v>38261</v>
      </c>
      <c r="B182" s="8">
        <v>62973</v>
      </c>
      <c r="C182" s="8">
        <v>5311</v>
      </c>
      <c r="D182" s="8">
        <f t="shared" si="2"/>
        <v>844135</v>
      </c>
      <c r="E182" s="8">
        <v>105724</v>
      </c>
      <c r="F182" s="8">
        <v>43028</v>
      </c>
      <c r="G182" s="8">
        <v>392378</v>
      </c>
      <c r="H182" s="8">
        <v>303005</v>
      </c>
      <c r="I182" s="9"/>
    </row>
    <row r="183" spans="1:9" hidden="1">
      <c r="A183" s="5">
        <v>38292</v>
      </c>
      <c r="B183" s="8">
        <v>70569</v>
      </c>
      <c r="C183" s="8">
        <v>5187</v>
      </c>
      <c r="D183" s="8">
        <f t="shared" si="2"/>
        <v>862977</v>
      </c>
      <c r="E183" s="8">
        <v>108249</v>
      </c>
      <c r="F183" s="8">
        <v>42325</v>
      </c>
      <c r="G183" s="8">
        <v>403653</v>
      </c>
      <c r="H183" s="8">
        <v>308750</v>
      </c>
      <c r="I183" s="9"/>
    </row>
    <row r="184" spans="1:9" hidden="1">
      <c r="A184" s="5">
        <v>38322</v>
      </c>
      <c r="B184" s="8">
        <v>79289</v>
      </c>
      <c r="C184" s="8">
        <v>5461</v>
      </c>
      <c r="D184" s="8">
        <f t="shared" si="2"/>
        <v>869474</v>
      </c>
      <c r="E184" s="8">
        <v>109469</v>
      </c>
      <c r="F184" s="8">
        <v>43048</v>
      </c>
      <c r="G184" s="8">
        <v>412769</v>
      </c>
      <c r="H184" s="8">
        <v>304188</v>
      </c>
      <c r="I184" s="9"/>
    </row>
    <row r="185" spans="1:9" hidden="1">
      <c r="A185" s="5">
        <v>38353</v>
      </c>
      <c r="B185" s="8">
        <v>68941</v>
      </c>
      <c r="C185" s="8">
        <v>5326</v>
      </c>
      <c r="D185" s="8">
        <f t="shared" si="2"/>
        <v>887299</v>
      </c>
      <c r="E185" s="8">
        <v>110064</v>
      </c>
      <c r="F185" s="8">
        <v>41956</v>
      </c>
      <c r="G185" s="8">
        <v>418851</v>
      </c>
      <c r="H185" s="8">
        <v>316428</v>
      </c>
      <c r="I185" s="9"/>
    </row>
    <row r="186" spans="1:9" hidden="1">
      <c r="A186" s="5">
        <v>38384</v>
      </c>
      <c r="B186" s="8">
        <v>70070</v>
      </c>
      <c r="C186" s="8">
        <v>5818</v>
      </c>
      <c r="D186" s="8">
        <f t="shared" si="2"/>
        <v>897342</v>
      </c>
      <c r="E186" s="8">
        <v>111279</v>
      </c>
      <c r="F186" s="8">
        <v>42664</v>
      </c>
      <c r="G186" s="8">
        <v>421855</v>
      </c>
      <c r="H186" s="8">
        <v>321544</v>
      </c>
      <c r="I186" s="9"/>
    </row>
    <row r="187" spans="1:9" hidden="1">
      <c r="A187" s="5">
        <v>38412</v>
      </c>
      <c r="B187" s="8">
        <v>65286</v>
      </c>
      <c r="C187" s="8">
        <v>5140</v>
      </c>
      <c r="D187" s="8">
        <f t="shared" si="2"/>
        <v>909677</v>
      </c>
      <c r="E187" s="8">
        <v>112978</v>
      </c>
      <c r="F187" s="8">
        <v>43254</v>
      </c>
      <c r="G187" s="8">
        <v>430359</v>
      </c>
      <c r="H187" s="8">
        <v>323086</v>
      </c>
      <c r="I187" s="9"/>
    </row>
    <row r="188" spans="1:9" hidden="1">
      <c r="A188" s="5">
        <v>38443</v>
      </c>
      <c r="B188" s="8">
        <v>68730</v>
      </c>
      <c r="C188" s="8">
        <v>5321</v>
      </c>
      <c r="D188" s="8">
        <f t="shared" si="2"/>
        <v>930211</v>
      </c>
      <c r="E188" s="8">
        <v>115068</v>
      </c>
      <c r="F188" s="8">
        <v>43629</v>
      </c>
      <c r="G188" s="8">
        <v>438963</v>
      </c>
      <c r="H188" s="8">
        <v>332551</v>
      </c>
      <c r="I188" s="9"/>
    </row>
    <row r="189" spans="1:9" hidden="1">
      <c r="A189" s="5">
        <v>38473</v>
      </c>
      <c r="B189" s="8">
        <v>71128</v>
      </c>
      <c r="C189" s="8">
        <v>5088</v>
      </c>
      <c r="D189" s="8">
        <f t="shared" si="2"/>
        <v>941941</v>
      </c>
      <c r="E189" s="8">
        <v>117220</v>
      </c>
      <c r="F189" s="8">
        <v>44348</v>
      </c>
      <c r="G189" s="8">
        <v>449163</v>
      </c>
      <c r="H189" s="8">
        <v>331210</v>
      </c>
      <c r="I189" s="9"/>
    </row>
    <row r="190" spans="1:9" hidden="1">
      <c r="A190" s="5">
        <v>38504</v>
      </c>
      <c r="B190" s="8">
        <v>67660</v>
      </c>
      <c r="C190" s="8">
        <v>4577</v>
      </c>
      <c r="D190" s="8">
        <f t="shared" si="2"/>
        <v>953643</v>
      </c>
      <c r="E190" s="8">
        <v>119214</v>
      </c>
      <c r="F190" s="8">
        <v>44786</v>
      </c>
      <c r="G190" s="8">
        <v>459502</v>
      </c>
      <c r="H190" s="8">
        <v>330141</v>
      </c>
      <c r="I190" s="9"/>
    </row>
    <row r="191" spans="1:9" hidden="1">
      <c r="A191" s="5">
        <v>38534</v>
      </c>
      <c r="B191" s="8">
        <v>73624</v>
      </c>
      <c r="C191" s="8">
        <v>4579</v>
      </c>
      <c r="D191" s="8">
        <f t="shared" si="2"/>
        <v>969658</v>
      </c>
      <c r="E191" s="8">
        <v>121431</v>
      </c>
      <c r="F191" s="8">
        <v>45460</v>
      </c>
      <c r="G191" s="8">
        <v>469988</v>
      </c>
      <c r="H191" s="8">
        <v>332779</v>
      </c>
      <c r="I191" s="9"/>
    </row>
    <row r="192" spans="1:9" hidden="1">
      <c r="A192" s="5">
        <v>38565</v>
      </c>
      <c r="B192" s="8">
        <v>77759</v>
      </c>
      <c r="C192" s="8">
        <v>4241</v>
      </c>
      <c r="D192" s="8">
        <f t="shared" si="2"/>
        <v>977099</v>
      </c>
      <c r="E192" s="8">
        <v>123597</v>
      </c>
      <c r="F192" s="8">
        <v>46408</v>
      </c>
      <c r="G192" s="8">
        <v>481463</v>
      </c>
      <c r="H192" s="8">
        <v>325631</v>
      </c>
      <c r="I192" s="9"/>
    </row>
    <row r="193" spans="1:9" hidden="1">
      <c r="A193" s="5">
        <v>38596</v>
      </c>
      <c r="B193" s="8">
        <v>82831</v>
      </c>
      <c r="C193" s="8">
        <v>4534</v>
      </c>
      <c r="D193" s="8">
        <f t="shared" si="2"/>
        <v>999649</v>
      </c>
      <c r="E193" s="8">
        <v>123281</v>
      </c>
      <c r="F193" s="8">
        <v>47227</v>
      </c>
      <c r="G193" s="8">
        <v>494046</v>
      </c>
      <c r="H193" s="8">
        <v>335095</v>
      </c>
      <c r="I193" s="9"/>
    </row>
    <row r="194" spans="1:9" hidden="1">
      <c r="A194" s="5">
        <v>38626</v>
      </c>
      <c r="B194" s="8">
        <v>67656</v>
      </c>
      <c r="C194" s="8">
        <v>4830</v>
      </c>
      <c r="D194" s="8">
        <f t="shared" si="2"/>
        <v>1015521</v>
      </c>
      <c r="E194" s="8">
        <v>125141</v>
      </c>
      <c r="F194" s="8">
        <v>48077</v>
      </c>
      <c r="G194" s="8">
        <v>501270</v>
      </c>
      <c r="H194" s="8">
        <v>341033</v>
      </c>
      <c r="I194" s="9"/>
    </row>
    <row r="195" spans="1:9" hidden="1">
      <c r="A195" s="5">
        <v>38657</v>
      </c>
      <c r="B195" s="8">
        <v>75373</v>
      </c>
      <c r="C195" s="8">
        <v>5050</v>
      </c>
      <c r="D195" s="8">
        <f t="shared" si="2"/>
        <v>1034701</v>
      </c>
      <c r="E195" s="8">
        <v>127434</v>
      </c>
      <c r="F195" s="8">
        <v>49183</v>
      </c>
      <c r="G195" s="8">
        <v>515212</v>
      </c>
      <c r="H195" s="8">
        <v>342872</v>
      </c>
      <c r="I195" s="9"/>
    </row>
    <row r="196" spans="1:9" hidden="1">
      <c r="A196" s="5">
        <v>38687</v>
      </c>
      <c r="B196" s="8">
        <v>81493</v>
      </c>
      <c r="C196" s="8">
        <v>5323</v>
      </c>
      <c r="D196" s="8">
        <f t="shared" si="2"/>
        <v>1053379</v>
      </c>
      <c r="E196" s="8">
        <v>129701</v>
      </c>
      <c r="F196" s="8">
        <v>49603</v>
      </c>
      <c r="G196" s="8">
        <v>526647</v>
      </c>
      <c r="H196" s="8">
        <v>347428</v>
      </c>
      <c r="I196" s="9"/>
    </row>
    <row r="197" spans="1:9" hidden="1">
      <c r="A197" s="5">
        <v>38718</v>
      </c>
      <c r="B197" s="8">
        <v>80419</v>
      </c>
      <c r="C197" s="8">
        <v>4885</v>
      </c>
      <c r="D197" s="8">
        <f t="shared" si="2"/>
        <v>1073010</v>
      </c>
      <c r="E197" s="8">
        <v>131031</v>
      </c>
      <c r="F197" s="8">
        <v>49976</v>
      </c>
      <c r="G197" s="8">
        <v>533672</v>
      </c>
      <c r="H197" s="8">
        <v>358331</v>
      </c>
      <c r="I197" s="9"/>
    </row>
    <row r="198" spans="1:9" hidden="1">
      <c r="A198" s="5">
        <v>38749</v>
      </c>
      <c r="B198" s="8">
        <v>77746</v>
      </c>
      <c r="C198" s="8">
        <v>4930</v>
      </c>
      <c r="D198" s="8">
        <f t="shared" ref="D198:D232" si="3">E198+F198+G198+H198</f>
        <v>1100230</v>
      </c>
      <c r="E198" s="8">
        <v>135457</v>
      </c>
      <c r="F198" s="8">
        <v>52603</v>
      </c>
      <c r="G198" s="8">
        <v>546500</v>
      </c>
      <c r="H198" s="8">
        <v>365670</v>
      </c>
      <c r="I198" s="9"/>
    </row>
    <row r="199" spans="1:9" hidden="1">
      <c r="A199" s="5">
        <v>38777</v>
      </c>
      <c r="B199" s="8">
        <v>84072</v>
      </c>
      <c r="C199" s="8">
        <v>4497</v>
      </c>
      <c r="D199" s="8">
        <f t="shared" si="3"/>
        <v>1128587</v>
      </c>
      <c r="E199" s="8">
        <v>134493</v>
      </c>
      <c r="F199" s="8">
        <v>52278</v>
      </c>
      <c r="G199" s="8">
        <v>559607</v>
      </c>
      <c r="H199" s="8">
        <v>382209</v>
      </c>
      <c r="I199" s="9"/>
    </row>
    <row r="200" spans="1:9" hidden="1">
      <c r="A200" s="5">
        <v>38808</v>
      </c>
      <c r="B200" s="8">
        <v>88369</v>
      </c>
      <c r="C200" s="8">
        <v>4482</v>
      </c>
      <c r="D200" s="8">
        <f t="shared" si="3"/>
        <v>1141493</v>
      </c>
      <c r="E200" s="8">
        <v>136173</v>
      </c>
      <c r="F200" s="8">
        <v>52946</v>
      </c>
      <c r="G200" s="8">
        <v>570913</v>
      </c>
      <c r="H200" s="8">
        <v>381461</v>
      </c>
      <c r="I200" s="9"/>
    </row>
    <row r="201" spans="1:9" hidden="1">
      <c r="A201" s="5">
        <v>38838</v>
      </c>
      <c r="B201" s="8">
        <v>91053</v>
      </c>
      <c r="C201" s="8">
        <v>4325</v>
      </c>
      <c r="D201" s="8">
        <f t="shared" si="3"/>
        <v>1150715</v>
      </c>
      <c r="E201" s="8">
        <v>137985</v>
      </c>
      <c r="F201" s="8">
        <v>52778</v>
      </c>
      <c r="G201" s="8">
        <v>583891</v>
      </c>
      <c r="H201" s="8">
        <v>376061</v>
      </c>
      <c r="I201" s="9"/>
    </row>
    <row r="202" spans="1:9" hidden="1">
      <c r="A202" s="5">
        <v>38869</v>
      </c>
      <c r="B202" s="8">
        <v>90951</v>
      </c>
      <c r="C202" s="8">
        <v>4615</v>
      </c>
      <c r="D202" s="8">
        <f t="shared" si="3"/>
        <v>1170796</v>
      </c>
      <c r="E202" s="8">
        <v>140721</v>
      </c>
      <c r="F202" s="8">
        <v>53717</v>
      </c>
      <c r="G202" s="8">
        <v>596283</v>
      </c>
      <c r="H202" s="8">
        <v>380075</v>
      </c>
      <c r="I202" s="9"/>
    </row>
    <row r="203" spans="1:9" hidden="1">
      <c r="A203" s="5">
        <v>38899</v>
      </c>
      <c r="B203" s="8">
        <v>95395</v>
      </c>
      <c r="C203" s="8">
        <v>4820</v>
      </c>
      <c r="D203" s="8">
        <f t="shared" si="3"/>
        <v>1204579</v>
      </c>
      <c r="E203" s="8">
        <v>143113</v>
      </c>
      <c r="F203" s="8">
        <v>54529</v>
      </c>
      <c r="G203" s="8">
        <v>612151</v>
      </c>
      <c r="H203" s="8">
        <v>394786</v>
      </c>
      <c r="I203" s="9"/>
    </row>
    <row r="204" spans="1:9" hidden="1">
      <c r="A204" s="5">
        <v>38930</v>
      </c>
      <c r="B204" s="8">
        <v>87450</v>
      </c>
      <c r="C204" s="8">
        <v>4483</v>
      </c>
      <c r="D204" s="8">
        <f t="shared" si="3"/>
        <v>1232392</v>
      </c>
      <c r="E204" s="8">
        <v>143075</v>
      </c>
      <c r="F204" s="8">
        <v>55614</v>
      </c>
      <c r="G204" s="8">
        <v>627412</v>
      </c>
      <c r="H204" s="8">
        <v>406291</v>
      </c>
      <c r="I204" s="9"/>
    </row>
    <row r="205" spans="1:9" hidden="1">
      <c r="A205" s="5">
        <v>38961</v>
      </c>
      <c r="B205" s="8">
        <v>96152</v>
      </c>
      <c r="C205" s="8">
        <v>4483</v>
      </c>
      <c r="D205" s="8">
        <f t="shared" si="3"/>
        <v>1261378</v>
      </c>
      <c r="E205" s="8">
        <v>140700</v>
      </c>
      <c r="F205" s="8">
        <v>56750</v>
      </c>
      <c r="G205" s="8">
        <v>640449</v>
      </c>
      <c r="H205" s="8">
        <v>423479</v>
      </c>
      <c r="I205" s="9"/>
    </row>
    <row r="206" spans="1:9" hidden="1">
      <c r="A206" s="5">
        <v>38991</v>
      </c>
      <c r="B206" s="8">
        <v>95326</v>
      </c>
      <c r="C206" s="8">
        <v>4620</v>
      </c>
      <c r="D206" s="8">
        <f t="shared" si="3"/>
        <v>1287129</v>
      </c>
      <c r="E206" s="8">
        <v>141672</v>
      </c>
      <c r="F206" s="8">
        <v>57599</v>
      </c>
      <c r="G206" s="8">
        <v>656379</v>
      </c>
      <c r="H206" s="8">
        <v>431479</v>
      </c>
      <c r="I206" s="9"/>
    </row>
    <row r="207" spans="1:9" hidden="1">
      <c r="A207" s="5">
        <v>39022</v>
      </c>
      <c r="B207" s="8">
        <v>91474</v>
      </c>
      <c r="C207" s="8">
        <v>4596</v>
      </c>
      <c r="D207" s="8">
        <f t="shared" si="3"/>
        <v>1317646</v>
      </c>
      <c r="E207" s="8">
        <v>144841</v>
      </c>
      <c r="F207" s="8">
        <v>58834</v>
      </c>
      <c r="G207" s="8">
        <v>671869</v>
      </c>
      <c r="H207" s="8">
        <v>442102</v>
      </c>
      <c r="I207" s="9"/>
    </row>
    <row r="208" spans="1:9" hidden="1">
      <c r="A208" s="5">
        <v>39052</v>
      </c>
      <c r="B208" s="8">
        <v>85789</v>
      </c>
      <c r="C208" s="8">
        <v>4669</v>
      </c>
      <c r="D208" s="8">
        <f t="shared" si="3"/>
        <v>1344416</v>
      </c>
      <c r="E208" s="8">
        <v>147399</v>
      </c>
      <c r="F208" s="8">
        <v>60157</v>
      </c>
      <c r="G208" s="8">
        <v>684593</v>
      </c>
      <c r="H208" s="8">
        <v>452267</v>
      </c>
      <c r="I208" s="9"/>
    </row>
    <row r="209" spans="1:9" hidden="1">
      <c r="A209" s="5">
        <v>39083</v>
      </c>
      <c r="B209" s="8">
        <v>77098</v>
      </c>
      <c r="C209" s="8">
        <v>4662</v>
      </c>
      <c r="D209" s="8">
        <f t="shared" si="3"/>
        <v>1363927</v>
      </c>
      <c r="E209" s="8">
        <v>149498</v>
      </c>
      <c r="F209" s="8">
        <v>60809</v>
      </c>
      <c r="G209" s="8">
        <v>694121</v>
      </c>
      <c r="H209" s="8">
        <v>459499</v>
      </c>
      <c r="I209" s="9"/>
    </row>
    <row r="210" spans="1:9" hidden="1">
      <c r="A210" s="5">
        <v>39114</v>
      </c>
      <c r="B210" s="8">
        <v>81214</v>
      </c>
      <c r="C210" s="8">
        <v>4747</v>
      </c>
      <c r="D210" s="8">
        <f t="shared" si="3"/>
        <v>1405718</v>
      </c>
      <c r="E210" s="8">
        <v>152829</v>
      </c>
      <c r="F210" s="8">
        <v>61642</v>
      </c>
      <c r="G210" s="8">
        <v>708211</v>
      </c>
      <c r="H210" s="8">
        <v>483036</v>
      </c>
      <c r="I210" s="9"/>
    </row>
    <row r="211" spans="1:9" hidden="1">
      <c r="A211" s="5">
        <v>39142</v>
      </c>
      <c r="B211" s="8">
        <v>80572</v>
      </c>
      <c r="C211" s="8">
        <v>5179</v>
      </c>
      <c r="D211" s="8">
        <f t="shared" si="3"/>
        <v>1424175</v>
      </c>
      <c r="E211" s="8">
        <v>156170</v>
      </c>
      <c r="F211" s="8">
        <v>62754</v>
      </c>
      <c r="G211" s="8">
        <v>715768</v>
      </c>
      <c r="H211" s="8">
        <v>489483</v>
      </c>
      <c r="I211" s="9"/>
    </row>
    <row r="212" spans="1:9" hidden="1">
      <c r="A212" s="5">
        <v>39173</v>
      </c>
      <c r="B212" s="8">
        <v>83878</v>
      </c>
      <c r="C212" s="8">
        <v>5384</v>
      </c>
      <c r="D212" s="8">
        <f t="shared" si="3"/>
        <v>1453884</v>
      </c>
      <c r="E212" s="8">
        <v>157881</v>
      </c>
      <c r="F212" s="8">
        <v>63151</v>
      </c>
      <c r="G212" s="8">
        <v>728367</v>
      </c>
      <c r="H212" s="8">
        <v>504485</v>
      </c>
      <c r="I212" s="9"/>
    </row>
    <row r="213" spans="1:9" hidden="1">
      <c r="A213" s="5">
        <v>39203</v>
      </c>
      <c r="B213" s="8">
        <v>83601</v>
      </c>
      <c r="C213" s="8">
        <v>5044</v>
      </c>
      <c r="D213" s="8">
        <f t="shared" si="3"/>
        <v>1466471</v>
      </c>
      <c r="E213" s="8">
        <v>153554</v>
      </c>
      <c r="F213" s="8">
        <v>64138</v>
      </c>
      <c r="G213" s="8">
        <v>744803</v>
      </c>
      <c r="H213" s="8">
        <v>503976</v>
      </c>
      <c r="I213" s="9"/>
    </row>
    <row r="214" spans="1:9" hidden="1">
      <c r="A214" s="5">
        <v>39234</v>
      </c>
      <c r="B214" s="8">
        <v>79783</v>
      </c>
      <c r="C214" s="8">
        <v>5104</v>
      </c>
      <c r="D214" s="8">
        <f t="shared" si="3"/>
        <v>1495605</v>
      </c>
      <c r="E214" s="8">
        <v>154188</v>
      </c>
      <c r="F214" s="8">
        <v>63822</v>
      </c>
      <c r="G214" s="8">
        <v>758080</v>
      </c>
      <c r="H214" s="8">
        <v>519515</v>
      </c>
      <c r="I214" s="9"/>
    </row>
    <row r="215" spans="1:9" hidden="1">
      <c r="A215" s="5">
        <v>39264</v>
      </c>
      <c r="B215" s="8">
        <v>83206</v>
      </c>
      <c r="C215" s="8">
        <v>4801</v>
      </c>
      <c r="D215" s="8">
        <f t="shared" si="3"/>
        <v>1519474</v>
      </c>
      <c r="E215" s="8">
        <v>157629</v>
      </c>
      <c r="F215" s="8">
        <v>63185</v>
      </c>
      <c r="G215" s="8">
        <v>775369</v>
      </c>
      <c r="H215" s="8">
        <v>523291</v>
      </c>
      <c r="I215" s="9"/>
    </row>
    <row r="216" spans="1:9" hidden="1">
      <c r="A216" s="5">
        <v>39295</v>
      </c>
      <c r="B216" s="8">
        <v>83999</v>
      </c>
      <c r="C216" s="8">
        <v>4725</v>
      </c>
      <c r="D216" s="8">
        <f t="shared" si="3"/>
        <v>1543894</v>
      </c>
      <c r="E216" s="8">
        <v>162090</v>
      </c>
      <c r="F216" s="8">
        <v>62558</v>
      </c>
      <c r="G216" s="8">
        <v>793085</v>
      </c>
      <c r="H216" s="8">
        <v>526161</v>
      </c>
      <c r="I216" s="9"/>
    </row>
    <row r="217" spans="1:9" hidden="1">
      <c r="A217" s="5">
        <v>39326</v>
      </c>
      <c r="B217" s="8">
        <v>86256</v>
      </c>
      <c r="C217" s="8">
        <v>4643</v>
      </c>
      <c r="D217" s="8">
        <f t="shared" si="3"/>
        <v>1578785</v>
      </c>
      <c r="E217" s="8">
        <v>165679</v>
      </c>
      <c r="F217" s="8">
        <v>61849</v>
      </c>
      <c r="G217" s="8">
        <v>807536</v>
      </c>
      <c r="H217" s="8">
        <v>543721</v>
      </c>
      <c r="I217" s="9"/>
    </row>
    <row r="218" spans="1:9" hidden="1">
      <c r="A218" s="5">
        <v>39356</v>
      </c>
      <c r="B218" s="8">
        <v>90795</v>
      </c>
      <c r="C218" s="8">
        <v>4657</v>
      </c>
      <c r="D218" s="8">
        <f t="shared" si="3"/>
        <v>1602042</v>
      </c>
      <c r="E218" s="8">
        <v>167786</v>
      </c>
      <c r="F218" s="8">
        <v>60840</v>
      </c>
      <c r="G218" s="8">
        <v>822356</v>
      </c>
      <c r="H218" s="8">
        <v>551060</v>
      </c>
      <c r="I218" s="9"/>
    </row>
    <row r="219" spans="1:9" hidden="1">
      <c r="A219" s="5">
        <v>39387</v>
      </c>
      <c r="B219" s="8">
        <v>106527</v>
      </c>
      <c r="C219" s="8">
        <v>4805</v>
      </c>
      <c r="D219" s="8">
        <f t="shared" si="3"/>
        <v>1623276</v>
      </c>
      <c r="E219" s="8">
        <v>173145</v>
      </c>
      <c r="F219" s="8">
        <v>58290</v>
      </c>
      <c r="G219" s="8">
        <v>838436</v>
      </c>
      <c r="H219" s="8">
        <v>553405</v>
      </c>
      <c r="I219" s="9"/>
    </row>
    <row r="220" spans="1:9" hidden="1">
      <c r="A220" s="5">
        <v>39417</v>
      </c>
      <c r="B220" s="8">
        <v>96949</v>
      </c>
      <c r="C220" s="8">
        <v>4867</v>
      </c>
      <c r="D220" s="8">
        <f t="shared" si="3"/>
        <v>1642043</v>
      </c>
      <c r="E220" s="8">
        <v>176725</v>
      </c>
      <c r="F220" s="8">
        <v>57613</v>
      </c>
      <c r="G220" s="8">
        <v>853819</v>
      </c>
      <c r="H220" s="8">
        <v>553886</v>
      </c>
      <c r="I220" s="9"/>
    </row>
    <row r="221" spans="1:9" hidden="1">
      <c r="A221" s="5">
        <v>39448</v>
      </c>
      <c r="B221" s="8">
        <v>90698</v>
      </c>
      <c r="C221" s="8">
        <v>3074</v>
      </c>
      <c r="D221" s="8">
        <f t="shared" si="3"/>
        <v>1688216</v>
      </c>
      <c r="E221" s="8">
        <v>181959</v>
      </c>
      <c r="F221" s="8">
        <v>57033</v>
      </c>
      <c r="G221" s="8">
        <v>864526</v>
      </c>
      <c r="H221" s="8">
        <v>584698</v>
      </c>
      <c r="I221" s="9"/>
    </row>
    <row r="222" spans="1:9" hidden="1">
      <c r="A222" s="5">
        <v>39479</v>
      </c>
      <c r="B222" s="8">
        <v>88011</v>
      </c>
      <c r="C222" s="8">
        <v>4294</v>
      </c>
      <c r="D222" s="8">
        <f t="shared" si="3"/>
        <v>1710028</v>
      </c>
      <c r="E222" s="8">
        <v>184961</v>
      </c>
      <c r="F222" s="8">
        <v>57067</v>
      </c>
      <c r="G222" s="8">
        <v>871532</v>
      </c>
      <c r="H222" s="8">
        <v>596468</v>
      </c>
      <c r="I222" s="9"/>
    </row>
    <row r="223" spans="1:9" hidden="1">
      <c r="A223" s="5">
        <v>39508</v>
      </c>
      <c r="B223" s="8">
        <v>92321</v>
      </c>
      <c r="C223" s="8">
        <v>4713</v>
      </c>
      <c r="D223" s="8">
        <f t="shared" si="3"/>
        <v>1753684</v>
      </c>
      <c r="E223" s="8">
        <v>188559</v>
      </c>
      <c r="F223" s="8">
        <v>55830</v>
      </c>
      <c r="G223" s="8">
        <v>882039</v>
      </c>
      <c r="H223" s="8">
        <v>627256</v>
      </c>
      <c r="I223" s="9"/>
    </row>
    <row r="224" spans="1:9" hidden="1">
      <c r="A224" s="5">
        <v>39539</v>
      </c>
      <c r="B224" s="8">
        <v>79330</v>
      </c>
      <c r="C224" s="8">
        <v>5631</v>
      </c>
      <c r="D224" s="8">
        <f t="shared" si="3"/>
        <v>1767266</v>
      </c>
      <c r="E224" s="8">
        <v>192052</v>
      </c>
      <c r="F224" s="8">
        <v>54800</v>
      </c>
      <c r="G224" s="8">
        <v>887939</v>
      </c>
      <c r="H224" s="8">
        <v>632475</v>
      </c>
      <c r="I224" s="9"/>
    </row>
    <row r="225" spans="1:9" hidden="1">
      <c r="A225" s="5">
        <v>39569</v>
      </c>
      <c r="B225" s="8">
        <v>87454</v>
      </c>
      <c r="C225" s="8">
        <v>5851</v>
      </c>
      <c r="D225" s="8">
        <f t="shared" si="3"/>
        <v>1779356</v>
      </c>
      <c r="E225" s="8">
        <v>193535</v>
      </c>
      <c r="F225" s="8">
        <v>53802</v>
      </c>
      <c r="G225" s="8">
        <v>898274</v>
      </c>
      <c r="H225" s="8">
        <v>633745</v>
      </c>
      <c r="I225" s="9"/>
    </row>
    <row r="226" spans="1:9" hidden="1">
      <c r="A226" s="5">
        <v>39600</v>
      </c>
      <c r="B226" s="8">
        <v>86961</v>
      </c>
      <c r="C226" s="8">
        <v>4561</v>
      </c>
      <c r="D226" s="8">
        <f t="shared" si="3"/>
        <v>1819132</v>
      </c>
      <c r="E226" s="8">
        <v>196147</v>
      </c>
      <c r="F226" s="8">
        <v>52291</v>
      </c>
      <c r="G226" s="8">
        <v>908848</v>
      </c>
      <c r="H226" s="8">
        <v>661846</v>
      </c>
      <c r="I226" s="9"/>
    </row>
    <row r="227" spans="1:9" hidden="1">
      <c r="A227" s="5">
        <v>39630</v>
      </c>
      <c r="B227" s="8">
        <v>91726</v>
      </c>
      <c r="C227" s="8">
        <v>4683</v>
      </c>
      <c r="D227" s="8">
        <f t="shared" si="3"/>
        <v>1826912</v>
      </c>
      <c r="E227" s="8">
        <v>198005</v>
      </c>
      <c r="F227" s="8">
        <v>51382</v>
      </c>
      <c r="G227" s="8">
        <v>923534</v>
      </c>
      <c r="H227" s="8">
        <v>653991</v>
      </c>
      <c r="I227" s="9"/>
    </row>
    <row r="228" spans="1:9" hidden="1">
      <c r="A228" s="5">
        <v>39661</v>
      </c>
      <c r="B228" s="8">
        <v>87178</v>
      </c>
      <c r="C228" s="8">
        <v>4581</v>
      </c>
      <c r="D228" s="8">
        <f t="shared" si="3"/>
        <v>1846996</v>
      </c>
      <c r="E228" s="8">
        <v>199758</v>
      </c>
      <c r="F228" s="8">
        <v>50334</v>
      </c>
      <c r="G228" s="8">
        <v>932668</v>
      </c>
      <c r="H228" s="8">
        <v>664236</v>
      </c>
      <c r="I228" s="9"/>
    </row>
    <row r="229" spans="1:9" hidden="1">
      <c r="A229" s="5">
        <v>39692</v>
      </c>
      <c r="B229" s="8">
        <v>79187</v>
      </c>
      <c r="C229" s="8">
        <v>6334</v>
      </c>
      <c r="D229" s="8">
        <f t="shared" si="3"/>
        <v>1857224</v>
      </c>
      <c r="E229" s="8">
        <v>201741</v>
      </c>
      <c r="F229" s="8">
        <v>50029</v>
      </c>
      <c r="G229" s="8">
        <v>941733</v>
      </c>
      <c r="H229" s="8">
        <v>663721</v>
      </c>
      <c r="I229" s="9"/>
    </row>
    <row r="230" spans="1:9" hidden="1">
      <c r="A230" s="5">
        <v>39722</v>
      </c>
      <c r="B230" s="8">
        <v>92910</v>
      </c>
      <c r="C230" s="8">
        <v>7679</v>
      </c>
      <c r="D230" s="8">
        <f t="shared" si="3"/>
        <v>1875656</v>
      </c>
      <c r="E230" s="8">
        <v>203441</v>
      </c>
      <c r="F230" s="8">
        <v>49260</v>
      </c>
      <c r="G230" s="8">
        <v>954794</v>
      </c>
      <c r="H230" s="8">
        <v>668161</v>
      </c>
      <c r="I230" s="9"/>
    </row>
    <row r="231" spans="1:9" hidden="1">
      <c r="A231" s="5">
        <v>39753</v>
      </c>
      <c r="B231" s="8">
        <v>100697</v>
      </c>
      <c r="C231" s="8">
        <v>8243</v>
      </c>
      <c r="D231" s="8">
        <f t="shared" si="3"/>
        <v>1892220</v>
      </c>
      <c r="E231" s="8">
        <v>204215</v>
      </c>
      <c r="F231" s="8">
        <v>48466</v>
      </c>
      <c r="G231" s="8">
        <v>963240</v>
      </c>
      <c r="H231" s="8">
        <v>676299</v>
      </c>
      <c r="I231" s="9"/>
    </row>
    <row r="232" spans="1:9" hidden="1">
      <c r="A232" s="5">
        <v>39783</v>
      </c>
      <c r="B232" s="8">
        <v>103257</v>
      </c>
      <c r="C232" s="8">
        <v>6055</v>
      </c>
      <c r="D232" s="8">
        <f t="shared" si="3"/>
        <v>1871744</v>
      </c>
      <c r="E232" s="8">
        <v>204520</v>
      </c>
      <c r="F232" s="8">
        <v>47486</v>
      </c>
      <c r="G232" s="8">
        <v>966921</v>
      </c>
      <c r="H232" s="8">
        <v>652817</v>
      </c>
      <c r="I232" s="9"/>
    </row>
    <row r="233" spans="1:9" hidden="1">
      <c r="A233" s="5">
        <v>39814</v>
      </c>
      <c r="B233" s="6">
        <v>106306</v>
      </c>
      <c r="C233" s="6">
        <v>5585</v>
      </c>
      <c r="D233" s="6">
        <f t="shared" ref="D233:D237" si="4">E233+F233+G233+H233</f>
        <v>1881285</v>
      </c>
      <c r="E233" s="6">
        <v>204605</v>
      </c>
      <c r="F233" s="6">
        <v>46340</v>
      </c>
      <c r="G233" s="6">
        <v>967627</v>
      </c>
      <c r="H233" s="6">
        <v>662713</v>
      </c>
      <c r="I233" s="9"/>
    </row>
    <row r="234" spans="1:9">
      <c r="A234" s="5">
        <v>39845</v>
      </c>
      <c r="B234" s="6">
        <v>109953</v>
      </c>
      <c r="C234" s="6">
        <v>6190</v>
      </c>
      <c r="D234" s="6">
        <v>1881957</v>
      </c>
      <c r="E234" s="6">
        <v>204173</v>
      </c>
      <c r="F234" s="6">
        <v>45265</v>
      </c>
      <c r="G234" s="6">
        <v>974904</v>
      </c>
      <c r="H234" s="6">
        <v>657615</v>
      </c>
      <c r="I234" s="9"/>
    </row>
    <row r="235" spans="1:9">
      <c r="A235" s="5">
        <v>39873</v>
      </c>
      <c r="B235" s="6">
        <v>120222</v>
      </c>
      <c r="C235" s="6">
        <v>6320</v>
      </c>
      <c r="D235" s="6">
        <f t="shared" si="4"/>
        <v>1881612</v>
      </c>
      <c r="E235" s="6">
        <v>203817</v>
      </c>
      <c r="F235" s="6">
        <v>44474</v>
      </c>
      <c r="G235" s="6">
        <v>981192</v>
      </c>
      <c r="H235" s="6">
        <v>652129</v>
      </c>
    </row>
    <row r="236" spans="1:9">
      <c r="A236" s="5">
        <v>39904</v>
      </c>
      <c r="B236" s="6">
        <v>124730</v>
      </c>
      <c r="C236" s="6">
        <v>5447</v>
      </c>
      <c r="D236" s="6">
        <f t="shared" si="4"/>
        <v>1878861</v>
      </c>
      <c r="E236" s="6">
        <v>203074</v>
      </c>
      <c r="F236" s="6">
        <v>43337</v>
      </c>
      <c r="G236" s="6">
        <v>982059</v>
      </c>
      <c r="H236" s="6">
        <v>650391</v>
      </c>
    </row>
    <row r="237" spans="1:9">
      <c r="A237" s="5">
        <v>39934</v>
      </c>
      <c r="B237" s="6">
        <v>126593</v>
      </c>
      <c r="C237" s="6">
        <v>4282</v>
      </c>
      <c r="D237" s="6">
        <f t="shared" si="4"/>
        <v>1850167</v>
      </c>
      <c r="E237" s="6">
        <v>202485</v>
      </c>
      <c r="F237" s="6">
        <v>42418</v>
      </c>
      <c r="G237" s="6">
        <v>982229</v>
      </c>
      <c r="H237" s="6">
        <v>623035</v>
      </c>
    </row>
    <row r="238" spans="1:9">
      <c r="A238" s="5">
        <v>39965</v>
      </c>
      <c r="B238" s="6">
        <v>122118</v>
      </c>
      <c r="C238" s="6">
        <v>5023</v>
      </c>
      <c r="D238" s="6">
        <v>1859581</v>
      </c>
      <c r="E238" s="6">
        <v>201887</v>
      </c>
      <c r="F238" s="6">
        <v>41195</v>
      </c>
      <c r="G238" s="6">
        <v>983387</v>
      </c>
      <c r="H238" s="6">
        <v>633112</v>
      </c>
    </row>
    <row r="239" spans="1:9">
      <c r="A239" s="5">
        <v>39995</v>
      </c>
      <c r="B239" s="6">
        <v>116876</v>
      </c>
      <c r="C239" s="6">
        <v>4951</v>
      </c>
      <c r="D239" s="6">
        <v>1865152</v>
      </c>
      <c r="E239" s="6">
        <v>201233</v>
      </c>
      <c r="F239" s="6">
        <v>40264</v>
      </c>
      <c r="G239" s="6">
        <v>982819</v>
      </c>
      <c r="H239" s="6">
        <v>640835</v>
      </c>
    </row>
    <row r="240" spans="1:9">
      <c r="A240" s="5">
        <v>40026</v>
      </c>
      <c r="B240" s="6">
        <v>117719</v>
      </c>
      <c r="C240" s="6">
        <v>4637</v>
      </c>
      <c r="D240" s="6">
        <v>1861800</v>
      </c>
      <c r="E240" s="6">
        <v>200360</v>
      </c>
      <c r="F240" s="6">
        <v>39352</v>
      </c>
      <c r="G240" s="6">
        <v>985225</v>
      </c>
      <c r="H240" s="6">
        <v>636862</v>
      </c>
    </row>
    <row r="241" spans="1:12">
      <c r="A241" s="5">
        <v>40057</v>
      </c>
      <c r="B241" s="6">
        <v>113451</v>
      </c>
      <c r="C241" s="6">
        <v>4944</v>
      </c>
      <c r="D241" s="6">
        <v>1860769</v>
      </c>
      <c r="E241" s="6">
        <v>200375</v>
      </c>
      <c r="F241" s="6">
        <v>38368</v>
      </c>
      <c r="G241" s="6">
        <v>993696</v>
      </c>
      <c r="H241" s="6">
        <v>628330</v>
      </c>
    </row>
    <row r="242" spans="1:12">
      <c r="A242" s="5">
        <v>40087</v>
      </c>
      <c r="B242" s="6">
        <v>109637</v>
      </c>
      <c r="C242" s="6">
        <v>4378</v>
      </c>
      <c r="D242" s="6">
        <v>1861142</v>
      </c>
      <c r="E242" s="6">
        <v>200736</v>
      </c>
      <c r="F242" s="6">
        <v>37444</v>
      </c>
      <c r="G242" s="6">
        <v>996619</v>
      </c>
      <c r="H242" s="6">
        <v>626334</v>
      </c>
      <c r="I242" s="172"/>
      <c r="J242" s="172"/>
      <c r="K242" s="172"/>
      <c r="L242" s="172"/>
    </row>
    <row r="243" spans="1:12">
      <c r="A243" s="5">
        <v>40118</v>
      </c>
      <c r="B243" s="6">
        <v>113282</v>
      </c>
      <c r="C243" s="6">
        <v>4669</v>
      </c>
      <c r="D243" s="6">
        <v>1861389</v>
      </c>
      <c r="E243" s="6">
        <v>200963</v>
      </c>
      <c r="F243" s="6">
        <v>36300</v>
      </c>
      <c r="G243" s="6">
        <v>999352</v>
      </c>
      <c r="H243" s="6">
        <v>624774</v>
      </c>
    </row>
    <row r="244" spans="1:12">
      <c r="A244" s="5">
        <v>40148</v>
      </c>
      <c r="B244" s="6">
        <v>113033</v>
      </c>
      <c r="C244" s="6">
        <v>4059</v>
      </c>
      <c r="D244" s="6">
        <v>1861277</v>
      </c>
      <c r="E244" s="6">
        <v>201490</v>
      </c>
      <c r="F244" s="6">
        <v>35403</v>
      </c>
      <c r="G244" s="6">
        <v>1001946</v>
      </c>
      <c r="H244" s="6">
        <v>622438</v>
      </c>
    </row>
    <row r="245" spans="1:12">
      <c r="A245" s="5">
        <v>40179</v>
      </c>
      <c r="B245" s="6">
        <v>108111</v>
      </c>
      <c r="C245" s="6">
        <v>4399</v>
      </c>
      <c r="D245" s="6">
        <v>1866644</v>
      </c>
      <c r="E245" s="6">
        <v>201662</v>
      </c>
      <c r="F245" s="6">
        <v>34374</v>
      </c>
      <c r="G245" s="6">
        <v>1005530</v>
      </c>
      <c r="H245" s="6">
        <v>625078</v>
      </c>
    </row>
    <row r="246" spans="1:12">
      <c r="A246" s="5">
        <v>40210</v>
      </c>
      <c r="B246" s="6">
        <v>109918</v>
      </c>
      <c r="C246" s="6">
        <v>4204</v>
      </c>
      <c r="D246" s="6">
        <v>1875897</v>
      </c>
      <c r="E246" s="6">
        <v>202285</v>
      </c>
      <c r="F246" s="6">
        <v>33752</v>
      </c>
      <c r="G246" s="6">
        <v>1012749</v>
      </c>
      <c r="H246" s="6">
        <v>627111</v>
      </c>
    </row>
    <row r="247" spans="1:12">
      <c r="A247" s="5">
        <v>40238</v>
      </c>
      <c r="B247" s="6">
        <v>114651</v>
      </c>
      <c r="C247" s="6">
        <v>3932</v>
      </c>
      <c r="D247" s="6">
        <v>1875507</v>
      </c>
      <c r="E247" s="6">
        <v>203061</v>
      </c>
      <c r="F247" s="6">
        <v>32999</v>
      </c>
      <c r="G247" s="6">
        <v>1016617</v>
      </c>
      <c r="H247" s="6">
        <v>622831</v>
      </c>
    </row>
    <row r="248" spans="1:12">
      <c r="A248" s="5">
        <v>40269</v>
      </c>
      <c r="B248" s="6">
        <v>112827</v>
      </c>
      <c r="C248" s="6">
        <v>4778</v>
      </c>
      <c r="D248" s="6">
        <v>1873274</v>
      </c>
      <c r="E248" s="6">
        <v>203575</v>
      </c>
      <c r="F248" s="6">
        <v>32113</v>
      </c>
      <c r="G248" s="6">
        <v>1017851</v>
      </c>
      <c r="H248" s="6">
        <v>619734</v>
      </c>
    </row>
    <row r="249" spans="1:12">
      <c r="A249" s="5">
        <v>40299</v>
      </c>
      <c r="B249" s="6">
        <v>115666</v>
      </c>
      <c r="C249" s="6">
        <v>5097</v>
      </c>
      <c r="D249" s="6">
        <f t="shared" ref="D249:D252" si="5">E249+F249+G249+H249</f>
        <v>1880871</v>
      </c>
      <c r="E249" s="6">
        <v>204882</v>
      </c>
      <c r="F249" s="6">
        <v>31420</v>
      </c>
      <c r="G249" s="6">
        <v>1021373</v>
      </c>
      <c r="H249" s="6">
        <v>623196</v>
      </c>
    </row>
    <row r="250" spans="1:12">
      <c r="A250" s="5">
        <v>40330</v>
      </c>
      <c r="B250" s="6">
        <v>116973</v>
      </c>
      <c r="C250" s="6">
        <v>5236</v>
      </c>
      <c r="D250" s="6">
        <v>1888631</v>
      </c>
      <c r="E250" s="6">
        <v>206001</v>
      </c>
      <c r="F250" s="6">
        <v>30658</v>
      </c>
      <c r="G250" s="6">
        <v>1023395</v>
      </c>
      <c r="H250" s="6">
        <v>628576</v>
      </c>
    </row>
    <row r="251" spans="1:12">
      <c r="A251" s="5">
        <v>40360</v>
      </c>
      <c r="B251" s="6">
        <v>123754</v>
      </c>
      <c r="C251" s="6">
        <v>5104</v>
      </c>
      <c r="D251" s="6">
        <v>1903532</v>
      </c>
      <c r="E251" s="6">
        <v>207012</v>
      </c>
      <c r="F251" s="6">
        <v>30933</v>
      </c>
      <c r="G251" s="6">
        <v>1028514</v>
      </c>
      <c r="H251" s="6">
        <v>637073</v>
      </c>
    </row>
    <row r="252" spans="1:12">
      <c r="A252" s="5">
        <v>40391</v>
      </c>
      <c r="B252" s="6">
        <v>127688</v>
      </c>
      <c r="C252" s="6">
        <v>5212</v>
      </c>
      <c r="D252" s="6">
        <f t="shared" si="5"/>
        <v>1917768</v>
      </c>
      <c r="E252" s="6">
        <v>207927</v>
      </c>
      <c r="F252" s="6">
        <v>30329</v>
      </c>
      <c r="G252" s="6">
        <v>1039813</v>
      </c>
      <c r="H252" s="6">
        <v>639699</v>
      </c>
    </row>
    <row r="253" spans="1:12">
      <c r="A253" s="5">
        <v>40422</v>
      </c>
      <c r="B253" s="6">
        <v>123692</v>
      </c>
      <c r="C253" s="6">
        <v>5266</v>
      </c>
      <c r="D253" s="6">
        <v>1936914</v>
      </c>
      <c r="E253" s="6">
        <v>209187</v>
      </c>
      <c r="F253" s="6">
        <v>29704</v>
      </c>
      <c r="G253" s="6">
        <v>1041775</v>
      </c>
      <c r="H253" s="6">
        <v>656246</v>
      </c>
    </row>
    <row r="254" spans="1:12">
      <c r="A254" s="5">
        <v>40452</v>
      </c>
      <c r="B254" s="200">
        <v>133272</v>
      </c>
      <c r="C254" s="200">
        <v>5846</v>
      </c>
      <c r="D254" s="6">
        <v>1935498</v>
      </c>
      <c r="E254" s="200">
        <v>210980</v>
      </c>
      <c r="F254" s="200">
        <v>29103</v>
      </c>
      <c r="G254" s="200">
        <v>1043530</v>
      </c>
      <c r="H254" s="200">
        <v>651866</v>
      </c>
    </row>
    <row r="255" spans="1:12">
      <c r="A255" s="5">
        <v>40483</v>
      </c>
      <c r="B255" s="200">
        <v>122087</v>
      </c>
      <c r="C255" s="200">
        <v>5005</v>
      </c>
      <c r="D255" s="6">
        <v>1943218</v>
      </c>
      <c r="E255" s="200">
        <v>212231</v>
      </c>
      <c r="F255" s="200">
        <v>28621</v>
      </c>
      <c r="G255" s="200">
        <v>1046835</v>
      </c>
      <c r="H255" s="200">
        <v>655532</v>
      </c>
    </row>
    <row r="256" spans="1:12">
      <c r="A256" s="5">
        <v>40513</v>
      </c>
      <c r="B256" s="200">
        <v>140270</v>
      </c>
      <c r="C256" s="200">
        <v>2929</v>
      </c>
      <c r="D256" s="6">
        <v>1941730</v>
      </c>
      <c r="E256" s="200">
        <v>213646</v>
      </c>
      <c r="F256" s="200">
        <v>28150</v>
      </c>
      <c r="G256" s="200">
        <v>1042107</v>
      </c>
      <c r="H256" s="200">
        <v>657827</v>
      </c>
    </row>
    <row r="257" spans="1:8">
      <c r="A257" s="5">
        <v>40544</v>
      </c>
      <c r="B257" s="200">
        <v>118246</v>
      </c>
      <c r="C257" s="200">
        <v>5722</v>
      </c>
      <c r="D257" s="6">
        <v>1955015</v>
      </c>
      <c r="E257" s="200">
        <v>215096</v>
      </c>
      <c r="F257" s="200">
        <v>27531</v>
      </c>
      <c r="G257" s="200">
        <v>1043875</v>
      </c>
      <c r="H257" s="200">
        <v>668513</v>
      </c>
    </row>
    <row r="258" spans="1:8">
      <c r="A258" s="5">
        <v>40575</v>
      </c>
      <c r="B258" s="200">
        <v>121956</v>
      </c>
      <c r="C258" s="200">
        <v>5174</v>
      </c>
      <c r="D258" s="6">
        <v>1971557</v>
      </c>
      <c r="E258" s="200">
        <v>216899</v>
      </c>
      <c r="F258" s="200">
        <v>27051</v>
      </c>
      <c r="G258" s="200">
        <v>1047603</v>
      </c>
      <c r="H258" s="200">
        <v>680003</v>
      </c>
    </row>
    <row r="259" spans="1:8">
      <c r="A259" s="5">
        <v>40603</v>
      </c>
      <c r="B259" s="200">
        <v>117190</v>
      </c>
      <c r="C259" s="200">
        <v>4735</v>
      </c>
      <c r="D259" s="6">
        <v>1975162</v>
      </c>
      <c r="E259" s="200">
        <v>219191</v>
      </c>
      <c r="F259" s="200">
        <v>26543</v>
      </c>
      <c r="G259" s="200">
        <v>1045987</v>
      </c>
      <c r="H259" s="200">
        <v>683442</v>
      </c>
    </row>
    <row r="260" spans="1:8">
      <c r="A260" s="5">
        <v>40634</v>
      </c>
      <c r="B260" s="200">
        <v>124811</v>
      </c>
      <c r="C260" s="200">
        <v>3456</v>
      </c>
      <c r="D260" s="6">
        <v>1986284</v>
      </c>
      <c r="E260" s="200">
        <v>220333</v>
      </c>
      <c r="F260" s="200">
        <v>25927</v>
      </c>
      <c r="G260" s="200">
        <v>1084056</v>
      </c>
      <c r="H260" s="200">
        <v>691968</v>
      </c>
    </row>
    <row r="261" spans="1:8">
      <c r="A261" s="5"/>
      <c r="B261" s="3"/>
      <c r="C261" s="3"/>
      <c r="D261" s="3"/>
      <c r="E261" s="3"/>
      <c r="F261" s="3"/>
      <c r="G261" s="3"/>
      <c r="H261" s="3"/>
    </row>
    <row r="262" spans="1:8">
      <c r="A262" s="165" t="s">
        <v>30</v>
      </c>
    </row>
    <row r="263" spans="1:8">
      <c r="A263" s="2" t="s">
        <v>26</v>
      </c>
      <c r="B263" s="6">
        <f>AVERAGE(B5:B16)</f>
        <v>3449</v>
      </c>
      <c r="C263" s="6">
        <f t="shared" ref="C263:H263" si="6">AVERAGE(C5:C16)</f>
        <v>9655.8333333333339</v>
      </c>
      <c r="D263" s="6">
        <f t="shared" si="6"/>
        <v>142836.91666666666</v>
      </c>
      <c r="E263" s="6">
        <f t="shared" si="6"/>
        <v>16662.083333333332</v>
      </c>
      <c r="F263" s="6">
        <f t="shared" si="6"/>
        <v>10041.25</v>
      </c>
      <c r="G263" s="6">
        <f t="shared" si="6"/>
        <v>55774.333333333336</v>
      </c>
      <c r="H263" s="6">
        <f t="shared" si="6"/>
        <v>60359.25</v>
      </c>
    </row>
    <row r="264" spans="1:8">
      <c r="A264" s="2" t="s">
        <v>7</v>
      </c>
      <c r="B264" s="6">
        <f>AVERAGE(B17:B28)</f>
        <v>4402.416666666667</v>
      </c>
      <c r="C264" s="6">
        <f t="shared" ref="C264:H264" si="7">AVERAGE(C17:C28)</f>
        <v>10577.833333333334</v>
      </c>
      <c r="D264" s="6">
        <f t="shared" si="7"/>
        <v>167269</v>
      </c>
      <c r="E264" s="6">
        <f t="shared" si="7"/>
        <v>18433.083333333332</v>
      </c>
      <c r="F264" s="6">
        <f t="shared" si="7"/>
        <v>11864.166666666666</v>
      </c>
      <c r="G264" s="6">
        <f t="shared" si="7"/>
        <v>65278.083333333336</v>
      </c>
      <c r="H264" s="6">
        <f t="shared" si="7"/>
        <v>71693.666666666672</v>
      </c>
    </row>
    <row r="265" spans="1:8">
      <c r="A265" s="2" t="s">
        <v>8</v>
      </c>
      <c r="B265" s="6">
        <f>AVERAGE(B29:B40)</f>
        <v>4667</v>
      </c>
      <c r="C265" s="6">
        <f t="shared" ref="C265:H265" si="8">AVERAGE(C29:C40)</f>
        <v>12245.5</v>
      </c>
      <c r="D265" s="6">
        <f t="shared" si="8"/>
        <v>183192.66666666666</v>
      </c>
      <c r="E265" s="6">
        <f t="shared" si="8"/>
        <v>18768.5</v>
      </c>
      <c r="F265" s="6">
        <f t="shared" si="8"/>
        <v>14102.916666666666</v>
      </c>
      <c r="G265" s="6">
        <f t="shared" si="8"/>
        <v>76558.166666666672</v>
      </c>
      <c r="H265" s="6">
        <f t="shared" si="8"/>
        <v>73763.083333333328</v>
      </c>
    </row>
    <row r="266" spans="1:8">
      <c r="A266" s="2" t="s">
        <v>9</v>
      </c>
      <c r="B266" s="6">
        <f>AVERAGE(B41:B52)</f>
        <v>6212.416666666667</v>
      </c>
      <c r="C266" s="6">
        <f t="shared" ref="C266:H266" si="9">AVERAGE(C41:C52)</f>
        <v>9091.4166666666661</v>
      </c>
      <c r="D266" s="6">
        <f t="shared" si="9"/>
        <v>201169.41666666666</v>
      </c>
      <c r="E266" s="6">
        <f t="shared" si="9"/>
        <v>20959.083333333332</v>
      </c>
      <c r="F266" s="6">
        <f t="shared" si="9"/>
        <v>14963.416666666666</v>
      </c>
      <c r="G266" s="6">
        <f t="shared" si="9"/>
        <v>90123.416666666672</v>
      </c>
      <c r="H266" s="6">
        <f t="shared" si="9"/>
        <v>75123.5</v>
      </c>
    </row>
    <row r="267" spans="1:8">
      <c r="A267" s="2" t="s">
        <v>10</v>
      </c>
      <c r="B267" s="6">
        <f>AVERAGE(B53:B64)</f>
        <v>9064.8333333333339</v>
      </c>
      <c r="C267" s="6">
        <f t="shared" ref="C267:H267" si="10">AVERAGE(C53:C64)</f>
        <v>6421.416666666667</v>
      </c>
      <c r="D267" s="6">
        <f t="shared" si="10"/>
        <v>230859.25</v>
      </c>
      <c r="E267" s="6">
        <f t="shared" si="10"/>
        <v>25954</v>
      </c>
      <c r="F267" s="6">
        <f t="shared" si="10"/>
        <v>15962.75</v>
      </c>
      <c r="G267" s="6">
        <f t="shared" si="10"/>
        <v>105359.33333333333</v>
      </c>
      <c r="H267" s="6">
        <f t="shared" si="10"/>
        <v>83583.166666666672</v>
      </c>
    </row>
    <row r="268" spans="1:8">
      <c r="A268" s="2" t="s">
        <v>11</v>
      </c>
      <c r="B268" s="6">
        <f>AVERAGE(B65:B76)</f>
        <v>11866</v>
      </c>
      <c r="C268" s="6">
        <f t="shared" ref="C268:H268" si="11">AVERAGE(C65:C76)</f>
        <v>6692.5</v>
      </c>
      <c r="D268" s="6">
        <f t="shared" si="11"/>
        <v>272838.33333333331</v>
      </c>
      <c r="E268" s="6">
        <f t="shared" si="11"/>
        <v>33013.416666666664</v>
      </c>
      <c r="F268" s="6">
        <f t="shared" si="11"/>
        <v>18006.5</v>
      </c>
      <c r="G268" s="6">
        <f t="shared" si="11"/>
        <v>125662.16666666667</v>
      </c>
      <c r="H268" s="6">
        <f t="shared" si="11"/>
        <v>96156.25</v>
      </c>
    </row>
    <row r="269" spans="1:8">
      <c r="A269" s="2" t="s">
        <v>12</v>
      </c>
      <c r="B269" s="6">
        <f>AVERAGE(B77:B88)</f>
        <v>13343.166666666666</v>
      </c>
      <c r="C269" s="6">
        <f t="shared" ref="C269:H269" si="12">AVERAGE(C77:C88)</f>
        <v>6175.25</v>
      </c>
      <c r="D269" s="6">
        <f t="shared" si="12"/>
        <v>323967.41666666669</v>
      </c>
      <c r="E269" s="6">
        <f t="shared" si="12"/>
        <v>41532.333333333336</v>
      </c>
      <c r="F269" s="6">
        <f t="shared" si="12"/>
        <v>21168.583333333332</v>
      </c>
      <c r="G269" s="6">
        <f t="shared" si="12"/>
        <v>148595</v>
      </c>
      <c r="H269" s="6">
        <f t="shared" si="12"/>
        <v>112671.5</v>
      </c>
    </row>
    <row r="270" spans="1:8">
      <c r="A270" s="2" t="s">
        <v>13</v>
      </c>
      <c r="B270" s="6">
        <f>AVERAGE(B89:B100)</f>
        <v>14494.166666666666</v>
      </c>
      <c r="C270" s="6">
        <f t="shared" ref="C270:H270" si="13">AVERAGE(C89:C100)</f>
        <v>5996.166666666667</v>
      </c>
      <c r="D270" s="6">
        <f t="shared" si="13"/>
        <v>376592</v>
      </c>
      <c r="E270" s="6">
        <f t="shared" si="13"/>
        <v>47453.833333333336</v>
      </c>
      <c r="F270" s="6">
        <f t="shared" si="13"/>
        <v>22602</v>
      </c>
      <c r="G270" s="6">
        <f t="shared" si="13"/>
        <v>169484.83333333334</v>
      </c>
      <c r="H270" s="6">
        <f t="shared" si="13"/>
        <v>137051.33333333334</v>
      </c>
    </row>
    <row r="271" spans="1:8">
      <c r="A271" s="2" t="s">
        <v>14</v>
      </c>
      <c r="B271" s="6">
        <f>AVERAGE(B101:B112)</f>
        <v>17505.5</v>
      </c>
      <c r="C271" s="6">
        <f t="shared" ref="C271:H271" si="14">AVERAGE(C101:C112)</f>
        <v>6938.166666666667</v>
      </c>
      <c r="D271" s="6">
        <f t="shared" si="14"/>
        <v>435516.5</v>
      </c>
      <c r="E271" s="6">
        <f t="shared" si="14"/>
        <v>51143.5</v>
      </c>
      <c r="F271" s="6">
        <f t="shared" si="14"/>
        <v>21876.916666666668</v>
      </c>
      <c r="G271" s="6">
        <f t="shared" si="14"/>
        <v>188294.75</v>
      </c>
      <c r="H271" s="6">
        <f t="shared" si="14"/>
        <v>174201.33333333334</v>
      </c>
    </row>
    <row r="272" spans="1:8">
      <c r="A272" s="2" t="s">
        <v>15</v>
      </c>
      <c r="B272" s="6">
        <f>AVERAGE(B114:B124)</f>
        <v>22564.454545454544</v>
      </c>
      <c r="C272" s="6">
        <f t="shared" ref="C272:H272" si="15">AVERAGE(C114:C124)</f>
        <v>6530.909090909091</v>
      </c>
      <c r="D272" s="6">
        <f t="shared" si="15"/>
        <v>482961</v>
      </c>
      <c r="E272" s="6">
        <f t="shared" si="15"/>
        <v>51879.090909090912</v>
      </c>
      <c r="F272" s="6">
        <f t="shared" si="15"/>
        <v>21836.18181818182</v>
      </c>
      <c r="G272" s="6">
        <f t="shared" si="15"/>
        <v>198923.81818181818</v>
      </c>
      <c r="H272" s="6">
        <f t="shared" si="15"/>
        <v>210321.90909090909</v>
      </c>
    </row>
    <row r="273" spans="1:8">
      <c r="A273" s="2" t="s">
        <v>16</v>
      </c>
      <c r="B273" s="6">
        <f>AVERAGE(B125:B136)</f>
        <v>30017.583333333332</v>
      </c>
      <c r="C273" s="6">
        <f t="shared" ref="C273:H273" si="16">AVERAGE(C125:C136)</f>
        <v>5530.583333333333</v>
      </c>
      <c r="D273" s="6">
        <f t="shared" si="16"/>
        <v>522371.58333333331</v>
      </c>
      <c r="E273" s="6">
        <f t="shared" si="16"/>
        <v>54488.666666666664</v>
      </c>
      <c r="F273" s="6">
        <f t="shared" si="16"/>
        <v>22905</v>
      </c>
      <c r="G273" s="6">
        <f t="shared" si="16"/>
        <v>213769.58333333334</v>
      </c>
      <c r="H273" s="6">
        <f t="shared" si="16"/>
        <v>231208.33333333334</v>
      </c>
    </row>
    <row r="274" spans="1:8">
      <c r="A274" s="2" t="s">
        <v>17</v>
      </c>
      <c r="B274" s="6">
        <f>AVERAGE(B137:B147)</f>
        <v>29285.81818181818</v>
      </c>
      <c r="C274" s="6">
        <f t="shared" ref="C274:H274" si="17">AVERAGE(C137:C147)</f>
        <v>8177</v>
      </c>
      <c r="D274" s="6">
        <f t="shared" si="17"/>
        <v>571103.81818181823</v>
      </c>
      <c r="E274" s="6">
        <f t="shared" si="17"/>
        <v>61161.36363636364</v>
      </c>
      <c r="F274" s="6">
        <f t="shared" si="17"/>
        <v>26862.363636363636</v>
      </c>
      <c r="G274" s="6">
        <f t="shared" si="17"/>
        <v>244476.63636363635</v>
      </c>
      <c r="H274" s="6">
        <f t="shared" si="17"/>
        <v>238603.45454545456</v>
      </c>
    </row>
    <row r="275" spans="1:8">
      <c r="A275" s="2" t="s">
        <v>18</v>
      </c>
      <c r="B275" s="6">
        <f>AVERAGE(B149:B160)</f>
        <v>35636.25</v>
      </c>
      <c r="C275" s="6">
        <f t="shared" ref="C275:H275" si="18">AVERAGE(C149:C160)</f>
        <v>8501.3333333333339</v>
      </c>
      <c r="D275" s="6">
        <f t="shared" si="18"/>
        <v>637028.08333333337</v>
      </c>
      <c r="E275" s="6">
        <f t="shared" si="18"/>
        <v>70966.333333333328</v>
      </c>
      <c r="F275" s="6">
        <f t="shared" si="18"/>
        <v>31100.833333333332</v>
      </c>
      <c r="G275" s="6">
        <f t="shared" si="18"/>
        <v>274873.33333333331</v>
      </c>
      <c r="H275" s="6">
        <f t="shared" si="18"/>
        <v>260087.58333333334</v>
      </c>
    </row>
    <row r="276" spans="1:8">
      <c r="A276" s="2" t="s">
        <v>19</v>
      </c>
      <c r="B276" s="6">
        <f>AVERAGE(B161:B172)</f>
        <v>83536.75</v>
      </c>
      <c r="C276" s="6">
        <f t="shared" ref="C276:H276" si="19">AVERAGE(C161:C172)</f>
        <v>6526.416666666667</v>
      </c>
      <c r="D276" s="6">
        <f t="shared" si="19"/>
        <v>710867.08333333337</v>
      </c>
      <c r="E276" s="6">
        <f t="shared" si="19"/>
        <v>84007.166666666672</v>
      </c>
      <c r="F276" s="6">
        <f t="shared" si="19"/>
        <v>33815.25</v>
      </c>
      <c r="G276" s="6">
        <f t="shared" si="19"/>
        <v>309819.33333333331</v>
      </c>
      <c r="H276" s="6">
        <f t="shared" si="19"/>
        <v>283225.33333333331</v>
      </c>
    </row>
    <row r="277" spans="1:8">
      <c r="A277" s="2" t="s">
        <v>20</v>
      </c>
      <c r="B277" s="6">
        <f>AVERAGE(B173:B184)</f>
        <v>61041.666666666664</v>
      </c>
      <c r="C277" s="6">
        <f t="shared" ref="C277:H277" si="20">AVERAGE(C173:C184)</f>
        <v>5747</v>
      </c>
      <c r="D277" s="6">
        <f t="shared" si="20"/>
        <v>798733.25</v>
      </c>
      <c r="E277" s="6">
        <f t="shared" si="20"/>
        <v>99388</v>
      </c>
      <c r="F277" s="6">
        <f t="shared" si="20"/>
        <v>40236.666666666664</v>
      </c>
      <c r="G277" s="6">
        <f t="shared" si="20"/>
        <v>368591.91666666669</v>
      </c>
      <c r="H277" s="6">
        <f t="shared" si="20"/>
        <v>290516.66666666669</v>
      </c>
    </row>
    <row r="278" spans="1:8">
      <c r="A278" s="2" t="s">
        <v>21</v>
      </c>
      <c r="B278" s="6">
        <f>AVERAGE(B185:B196)</f>
        <v>72545.916666666672</v>
      </c>
      <c r="C278" s="6">
        <f t="shared" ref="C278:H278" si="21">AVERAGE(C185:C196)</f>
        <v>4985.583333333333</v>
      </c>
      <c r="D278" s="6">
        <f t="shared" si="21"/>
        <v>964176.66666666663</v>
      </c>
      <c r="E278" s="6">
        <f t="shared" si="21"/>
        <v>119700.66666666667</v>
      </c>
      <c r="F278" s="6">
        <f t="shared" si="21"/>
        <v>45549.583333333336</v>
      </c>
      <c r="G278" s="6">
        <f t="shared" si="21"/>
        <v>467276.58333333331</v>
      </c>
      <c r="H278" s="6">
        <f t="shared" si="21"/>
        <v>331649.83333333331</v>
      </c>
    </row>
    <row r="279" spans="1:8">
      <c r="A279" s="2" t="s">
        <v>22</v>
      </c>
      <c r="B279" s="6">
        <f>AVERAGE(B197:B208)</f>
        <v>88683</v>
      </c>
      <c r="C279" s="6">
        <f t="shared" ref="C279:H279" si="22">AVERAGE(C197:C208)</f>
        <v>4617.083333333333</v>
      </c>
      <c r="D279" s="6">
        <f t="shared" si="22"/>
        <v>1201030.9166666667</v>
      </c>
      <c r="E279" s="6">
        <f t="shared" si="22"/>
        <v>139721.66666666666</v>
      </c>
      <c r="F279" s="6">
        <f t="shared" si="22"/>
        <v>54815.083333333336</v>
      </c>
      <c r="G279" s="6">
        <f t="shared" si="22"/>
        <v>606976.58333333337</v>
      </c>
      <c r="H279" s="6">
        <f t="shared" si="22"/>
        <v>399517.58333333331</v>
      </c>
    </row>
    <row r="280" spans="1:8">
      <c r="A280" s="2" t="s">
        <v>23</v>
      </c>
      <c r="B280" s="6">
        <f>AVERAGE(B209:B220)</f>
        <v>86156.5</v>
      </c>
      <c r="C280" s="6">
        <f t="shared" ref="C280:H280" si="23">AVERAGE(C209:C220)</f>
        <v>4884.833333333333</v>
      </c>
      <c r="D280" s="6">
        <f t="shared" si="23"/>
        <v>1509941.1666666667</v>
      </c>
      <c r="E280" s="6">
        <f t="shared" si="23"/>
        <v>160597.83333333334</v>
      </c>
      <c r="F280" s="6">
        <f t="shared" si="23"/>
        <v>61720.916666666664</v>
      </c>
      <c r="G280" s="6">
        <f t="shared" si="23"/>
        <v>769995.91666666663</v>
      </c>
      <c r="H280" s="6">
        <f t="shared" si="23"/>
        <v>517626.5</v>
      </c>
    </row>
    <row r="281" spans="1:8">
      <c r="A281" s="2" t="s">
        <v>24</v>
      </c>
      <c r="B281" s="6">
        <f>AVERAGE(B221:B232)</f>
        <v>89977.5</v>
      </c>
      <c r="C281" s="6">
        <f t="shared" ref="C281:H281" si="24">AVERAGE(C221:C232)</f>
        <v>5474.916666666667</v>
      </c>
      <c r="D281" s="6">
        <f t="shared" si="24"/>
        <v>1807369.5</v>
      </c>
      <c r="E281" s="6">
        <f t="shared" si="24"/>
        <v>195741.08333333334</v>
      </c>
      <c r="F281" s="6">
        <f t="shared" si="24"/>
        <v>52315</v>
      </c>
      <c r="G281" s="6">
        <f t="shared" si="24"/>
        <v>916337.33333333337</v>
      </c>
      <c r="H281" s="6">
        <f t="shared" si="24"/>
        <v>642976.08333333337</v>
      </c>
    </row>
    <row r="282" spans="1:8">
      <c r="A282" s="2" t="s">
        <v>25</v>
      </c>
      <c r="B282" s="6">
        <f>AVERAGE(B233:B244)</f>
        <v>116160</v>
      </c>
      <c r="C282" s="6">
        <f t="shared" ref="C282:H282" si="25">AVERAGE(C233:C244)</f>
        <v>5040.416666666667</v>
      </c>
      <c r="D282" s="6">
        <f t="shared" si="25"/>
        <v>1867082.6666666667</v>
      </c>
      <c r="E282" s="6">
        <f t="shared" si="25"/>
        <v>202099.83333333334</v>
      </c>
      <c r="F282" s="6">
        <f t="shared" si="25"/>
        <v>40846.666666666664</v>
      </c>
      <c r="G282" s="6">
        <f t="shared" si="25"/>
        <v>985921.25</v>
      </c>
      <c r="H282" s="6">
        <f t="shared" si="25"/>
        <v>638214</v>
      </c>
    </row>
    <row r="283" spans="1:8">
      <c r="A283" s="2" t="s">
        <v>437</v>
      </c>
      <c r="B283" s="6">
        <f>AVERAGE(B245:B256)</f>
        <v>120742.41666666667</v>
      </c>
      <c r="C283" s="6">
        <f>AVERAGE(C245:C256)</f>
        <v>4750.666666666667</v>
      </c>
      <c r="D283" s="6">
        <f>AVERAGE(D245:D256)</f>
        <v>1903290.3333333333</v>
      </c>
      <c r="E283" s="6">
        <f t="shared" ref="E283:G283" si="26">AVERAGE(E245:E256)</f>
        <v>206870.75</v>
      </c>
      <c r="F283" s="6">
        <f t="shared" si="26"/>
        <v>31013</v>
      </c>
      <c r="G283" s="6">
        <f t="shared" si="26"/>
        <v>1028340.75</v>
      </c>
      <c r="H283" s="6">
        <f>AVERAGE(H245:H256)</f>
        <v>637064.08333333337</v>
      </c>
    </row>
    <row r="284" spans="1:8">
      <c r="A284" s="2" t="s">
        <v>479</v>
      </c>
      <c r="B284" s="6">
        <f>AVERAGE(B257:B260)</f>
        <v>120550.75</v>
      </c>
      <c r="C284" s="6">
        <f t="shared" ref="C284:G284" si="27">AVERAGE(C257:C260)</f>
        <v>4771.75</v>
      </c>
      <c r="D284" s="6">
        <f t="shared" si="27"/>
        <v>1972004.5</v>
      </c>
      <c r="E284" s="6">
        <f t="shared" si="27"/>
        <v>217879.75</v>
      </c>
      <c r="F284" s="6">
        <f t="shared" si="27"/>
        <v>26763</v>
      </c>
      <c r="G284" s="6">
        <f t="shared" si="27"/>
        <v>1055380.25</v>
      </c>
      <c r="H284" s="6">
        <f>AVERAGE(H257:H260)</f>
        <v>680981.5</v>
      </c>
    </row>
    <row r="464" spans="2:8">
      <c r="B464" s="3"/>
      <c r="C464" s="3"/>
      <c r="D464" s="3"/>
      <c r="E464" s="3"/>
      <c r="F464" s="3"/>
      <c r="G464" s="3"/>
      <c r="H464" s="3"/>
    </row>
  </sheetData>
  <mergeCells count="2">
    <mergeCell ref="A1:A4"/>
    <mergeCell ref="B1:H2"/>
  </mergeCells>
  <phoneticPr fontId="4" type="noConversion"/>
  <conditionalFormatting sqref="D233:D25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59:D26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7"/>
  <sheetViews>
    <sheetView workbookViewId="0">
      <selection sqref="A1:A4"/>
    </sheetView>
  </sheetViews>
  <sheetFormatPr defaultRowHeight="12.75"/>
  <cols>
    <col min="1" max="1" width="16.140625" customWidth="1"/>
    <col min="2" max="2" width="14.7109375" style="1" customWidth="1"/>
    <col min="3" max="3" width="12.85546875" style="1" customWidth="1"/>
    <col min="4" max="4" width="16.42578125" style="1" customWidth="1"/>
    <col min="5" max="5" width="13.7109375" style="1" customWidth="1"/>
    <col min="6" max="6" width="12.42578125" style="1" customWidth="1"/>
    <col min="7" max="7" width="15.28515625" style="1" customWidth="1"/>
    <col min="8" max="8" width="19" style="1" customWidth="1"/>
  </cols>
  <sheetData>
    <row r="1" spans="1:8">
      <c r="A1" s="322" t="s">
        <v>99</v>
      </c>
      <c r="B1" s="329" t="s">
        <v>28</v>
      </c>
      <c r="C1" s="330"/>
      <c r="D1" s="330"/>
      <c r="E1" s="330"/>
      <c r="F1" s="330"/>
      <c r="G1" s="330"/>
      <c r="H1" s="331"/>
    </row>
    <row r="2" spans="1:8" ht="13.5" thickBot="1">
      <c r="A2" s="323"/>
      <c r="B2" s="327"/>
      <c r="C2" s="328"/>
      <c r="D2" s="328"/>
      <c r="E2" s="328"/>
      <c r="F2" s="328"/>
      <c r="G2" s="328"/>
      <c r="H2" s="332"/>
    </row>
    <row r="3" spans="1:8" ht="13.5" thickBot="1">
      <c r="A3" s="323"/>
    </row>
    <row r="4" spans="1:8" ht="26.25" thickBot="1">
      <c r="A4" s="324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 xml:space="preserve"> Leasing finance  </v>
      </c>
      <c r="G4" s="15" t="str">
        <f>PSCE!G4</f>
        <v>Mortgage advances</v>
      </c>
      <c r="H4" s="16" t="str">
        <f>PSCE!H4</f>
        <v>Other loans and advances</v>
      </c>
    </row>
    <row r="5" spans="1:8" hidden="1">
      <c r="A5" s="5">
        <v>33239</v>
      </c>
      <c r="B5" s="7">
        <f>(PSCE!B17-PSCE!B5)/PSCE!B5*100</f>
        <v>-26.531971580817054</v>
      </c>
      <c r="C5" s="7">
        <f>(PSCE!C17-PSCE!C5)/PSCE!C5*100</f>
        <v>5.2210619862252834</v>
      </c>
      <c r="D5" s="7">
        <f>(PSCE!D17-PSCE!D5)/PSCE!D5*100</f>
        <v>14.607208598064247</v>
      </c>
      <c r="E5" s="7">
        <f>(PSCE!E17-PSCE!E5)/PSCE!E5*100</f>
        <v>15.601006516549454</v>
      </c>
      <c r="F5" s="7">
        <f>(PSCE!F17-PSCE!F5)/PSCE!F5*100</f>
        <v>19.648509987992576</v>
      </c>
      <c r="G5" s="7">
        <f>(PSCE!G17-PSCE!G5)/PSCE!G5*100</f>
        <v>15.865403061811763</v>
      </c>
      <c r="H5" s="7">
        <f>(PSCE!H17-PSCE!H5)/PSCE!H5*100</f>
        <v>12.412412412412413</v>
      </c>
    </row>
    <row r="6" spans="1:8" hidden="1">
      <c r="A6" s="5">
        <v>33270</v>
      </c>
      <c r="B6" s="7">
        <f>(PSCE!B18-PSCE!B6)/PSCE!B6*100</f>
        <v>63.018867924528301</v>
      </c>
      <c r="C6" s="7">
        <f>(PSCE!C18-PSCE!C6)/PSCE!C6*100</f>
        <v>20.539152759948653</v>
      </c>
      <c r="D6" s="7">
        <f>(PSCE!D18-PSCE!D6)/PSCE!D6*100</f>
        <v>17.634017061388697</v>
      </c>
      <c r="E6" s="7">
        <f>(PSCE!E18-PSCE!E6)/PSCE!E6*100</f>
        <v>13.914704010184595</v>
      </c>
      <c r="F6" s="7">
        <f>(PSCE!F18-PSCE!F6)/PSCE!F6*100</f>
        <v>17.436613665663945</v>
      </c>
      <c r="G6" s="7">
        <f>(PSCE!G18-PSCE!G6)/PSCE!G6*100</f>
        <v>15.625059056978172</v>
      </c>
      <c r="H6" s="7">
        <f>(PSCE!H18-PSCE!H6)/PSCE!H6*100</f>
        <v>20.492098625624131</v>
      </c>
    </row>
    <row r="7" spans="1:8" hidden="1">
      <c r="A7" s="5">
        <v>33298</v>
      </c>
      <c r="B7" s="7">
        <f>(PSCE!B19-PSCE!B7)/PSCE!B7*100</f>
        <v>135.75685339690108</v>
      </c>
      <c r="C7" s="7">
        <f>(PSCE!C19-PSCE!C7)/PSCE!C7*100</f>
        <v>18.159426780116437</v>
      </c>
      <c r="D7" s="7">
        <f>(PSCE!D19-PSCE!D7)/PSCE!D7*100</f>
        <v>16.795952046877158</v>
      </c>
      <c r="E7" s="7">
        <f>(PSCE!E19-PSCE!E7)/PSCE!E7*100</f>
        <v>13.339640491958374</v>
      </c>
      <c r="F7" s="7">
        <f>(PSCE!F19-PSCE!F7)/PSCE!F7*100</f>
        <v>16.726015919564308</v>
      </c>
      <c r="G7" s="7">
        <f>(PSCE!G19-PSCE!G7)/PSCE!G7*100</f>
        <v>15.915932761167518</v>
      </c>
      <c r="H7" s="7">
        <f>(PSCE!H19-PSCE!H7)/PSCE!H7*100</f>
        <v>18.543644638382737</v>
      </c>
    </row>
    <row r="8" spans="1:8" hidden="1">
      <c r="A8" s="5">
        <v>33329</v>
      </c>
      <c r="B8" s="7">
        <f>(PSCE!B20-PSCE!B8)/PSCE!B8*100</f>
        <v>53.366942743968316</v>
      </c>
      <c r="C8" s="7">
        <f>(PSCE!C20-PSCE!C8)/PSCE!C8*100</f>
        <v>9.1918437066296566</v>
      </c>
      <c r="D8" s="7">
        <f>(PSCE!D20-PSCE!D8)/PSCE!D8*100</f>
        <v>16.043558737315173</v>
      </c>
      <c r="E8" s="7">
        <f>(PSCE!E20-PSCE!E8)/PSCE!E8*100</f>
        <v>12.951807228915662</v>
      </c>
      <c r="F8" s="7">
        <f>(PSCE!F20-PSCE!F8)/PSCE!F8*100</f>
        <v>17.128045619491967</v>
      </c>
      <c r="G8" s="7">
        <f>(PSCE!G20-PSCE!G8)/PSCE!G8*100</f>
        <v>16.908114116339384</v>
      </c>
      <c r="H8" s="7">
        <f>(PSCE!H20-PSCE!H8)/PSCE!H8*100</f>
        <v>15.911007657794421</v>
      </c>
    </row>
    <row r="9" spans="1:8" hidden="1">
      <c r="A9" s="5">
        <v>33359</v>
      </c>
      <c r="B9" s="7">
        <f>(PSCE!B21-PSCE!B9)/PSCE!B9*100</f>
        <v>71.781115879828334</v>
      </c>
      <c r="C9" s="7">
        <f>(PSCE!C21-PSCE!C9)/PSCE!C9*100</f>
        <v>-0.13359366971534273</v>
      </c>
      <c r="D9" s="7">
        <f>(PSCE!D21-PSCE!D9)/PSCE!D9*100</f>
        <v>18.174557900741586</v>
      </c>
      <c r="E9" s="7">
        <f>(PSCE!E21-PSCE!E9)/PSCE!E9*100</f>
        <v>11.433689542281797</v>
      </c>
      <c r="F9" s="7">
        <f>(PSCE!F21-PSCE!F9)/PSCE!F9*100</f>
        <v>15.974765974765976</v>
      </c>
      <c r="G9" s="7">
        <f>(PSCE!G21-PSCE!G9)/PSCE!G9*100</f>
        <v>16.962521045311473</v>
      </c>
      <c r="H9" s="7">
        <f>(PSCE!H21-PSCE!H9)/PSCE!H9*100</f>
        <v>21.480723073566189</v>
      </c>
    </row>
    <row r="10" spans="1:8" hidden="1">
      <c r="A10" s="5">
        <v>33390</v>
      </c>
      <c r="B10" s="7">
        <f>(PSCE!B22-PSCE!B10)/PSCE!B10*100</f>
        <v>65.382124352331601</v>
      </c>
      <c r="C10" s="7">
        <f>(PSCE!C22-PSCE!C10)/PSCE!C10*100</f>
        <v>-12.051984973093715</v>
      </c>
      <c r="D10" s="7">
        <f>(PSCE!D22-PSCE!D10)/PSCE!D10*100</f>
        <v>17.581043878869597</v>
      </c>
      <c r="E10" s="7">
        <f>(PSCE!E22-PSCE!E10)/PSCE!E10*100</f>
        <v>10.258418167580267</v>
      </c>
      <c r="F10" s="7">
        <f>(PSCE!F22-PSCE!F10)/PSCE!F10*100</f>
        <v>17.003349913714345</v>
      </c>
      <c r="G10" s="7">
        <f>(PSCE!G22-PSCE!G10)/PSCE!G10*100</f>
        <v>17.010430412697264</v>
      </c>
      <c r="H10" s="7">
        <f>(PSCE!H22-PSCE!H10)/PSCE!H10*100</f>
        <v>20.20092047310338</v>
      </c>
    </row>
    <row r="11" spans="1:8" hidden="1">
      <c r="A11" s="5">
        <v>33420</v>
      </c>
      <c r="B11" s="7">
        <f>(PSCE!B23-PSCE!B11)/PSCE!B11*100</f>
        <v>20.857307249712314</v>
      </c>
      <c r="C11" s="7">
        <f>(PSCE!C23-PSCE!C11)/PSCE!C11*100</f>
        <v>-12.879298718813217</v>
      </c>
      <c r="D11" s="7">
        <f>(PSCE!D23-PSCE!D11)/PSCE!D11*100</f>
        <v>17.6592020197089</v>
      </c>
      <c r="E11" s="7">
        <f>(PSCE!E23-PSCE!E11)/PSCE!E11*100</f>
        <v>11.494941028557744</v>
      </c>
      <c r="F11" s="7">
        <f>(PSCE!F23-PSCE!F11)/PSCE!F11*100</f>
        <v>15.982506709074645</v>
      </c>
      <c r="G11" s="7">
        <f>(PSCE!G23-PSCE!G11)/PSCE!G11*100</f>
        <v>17.081171667468933</v>
      </c>
      <c r="H11" s="7">
        <f>(PSCE!H23-PSCE!H11)/PSCE!H11*100</f>
        <v>20.174453181788145</v>
      </c>
    </row>
    <row r="12" spans="1:8" hidden="1">
      <c r="A12" s="5">
        <v>33451</v>
      </c>
      <c r="B12" s="7">
        <f>(PSCE!B24-PSCE!B12)/PSCE!B12*100</f>
        <v>30.919978225367444</v>
      </c>
      <c r="C12" s="7">
        <f>(PSCE!C24-PSCE!C12)/PSCE!C12*100</f>
        <v>-11.651497914296549</v>
      </c>
      <c r="D12" s="7">
        <f>(PSCE!D24-PSCE!D12)/PSCE!D12*100</f>
        <v>17.460810074552239</v>
      </c>
      <c r="E12" s="7">
        <f>(PSCE!E24-PSCE!E12)/PSCE!E12*100</f>
        <v>9.8078509961098668</v>
      </c>
      <c r="F12" s="7">
        <f>(PSCE!F24-PSCE!F12)/PSCE!F12*100</f>
        <v>16.136608278696546</v>
      </c>
      <c r="G12" s="7">
        <f>(PSCE!G24-PSCE!G12)/PSCE!G12*100</f>
        <v>17.090487320527917</v>
      </c>
      <c r="H12" s="7">
        <f>(PSCE!H24-PSCE!H12)/PSCE!H12*100</f>
        <v>20.160562131634681</v>
      </c>
    </row>
    <row r="13" spans="1:8" hidden="1">
      <c r="A13" s="5">
        <v>33482</v>
      </c>
      <c r="B13" s="7">
        <f>(PSCE!B25-PSCE!B13)/PSCE!B13*100</f>
        <v>46.55924806982209</v>
      </c>
      <c r="C13" s="7">
        <f>(PSCE!C25-PSCE!C13)/PSCE!C13*100</f>
        <v>10.851703406813627</v>
      </c>
      <c r="D13" s="7">
        <f>(PSCE!D25-PSCE!D13)/PSCE!D13*100</f>
        <v>18.400642985209966</v>
      </c>
      <c r="E13" s="7">
        <f>(PSCE!E25-PSCE!E13)/PSCE!E13*100</f>
        <v>7.221965851407476</v>
      </c>
      <c r="F13" s="7">
        <f>(PSCE!F25-PSCE!F13)/PSCE!F13*100</f>
        <v>18.71042026482441</v>
      </c>
      <c r="G13" s="7">
        <f>(PSCE!G25-PSCE!G13)/PSCE!G13*100</f>
        <v>17.549017902190364</v>
      </c>
      <c r="H13" s="7">
        <f>(PSCE!H25-PSCE!H13)/PSCE!H13*100</f>
        <v>22.370471044518844</v>
      </c>
    </row>
    <row r="14" spans="1:8" hidden="1">
      <c r="A14" s="5">
        <v>33512</v>
      </c>
      <c r="B14" s="7">
        <f>(PSCE!B26-PSCE!B14)/PSCE!B14*100</f>
        <v>20.809248554913296</v>
      </c>
      <c r="C14" s="7">
        <f>(PSCE!C26-PSCE!C14)/PSCE!C14*100</f>
        <v>23.655685441020189</v>
      </c>
      <c r="D14" s="7">
        <f>(PSCE!D26-PSCE!D14)/PSCE!D14*100</f>
        <v>18.606706135849212</v>
      </c>
      <c r="E14" s="7">
        <f>(PSCE!E26-PSCE!E14)/PSCE!E14*100</f>
        <v>6.8386357122384638</v>
      </c>
      <c r="F14" s="7">
        <f>(PSCE!F26-PSCE!F14)/PSCE!F14*100</f>
        <v>21.360314783586283</v>
      </c>
      <c r="G14" s="7">
        <f>(PSCE!G26-PSCE!G14)/PSCE!G14*100</f>
        <v>17.889734494989497</v>
      </c>
      <c r="H14" s="7">
        <f>(PSCE!H26-PSCE!H14)/PSCE!H14*100</f>
        <v>22.177538491842029</v>
      </c>
    </row>
    <row r="15" spans="1:8" hidden="1">
      <c r="A15" s="5">
        <v>33543</v>
      </c>
      <c r="B15" s="7">
        <f>(PSCE!B27-PSCE!B15)/PSCE!B15*100</f>
        <v>-2.8138989554465996</v>
      </c>
      <c r="C15" s="7">
        <f>(PSCE!C27-PSCE!C15)/PSCE!C15*100</f>
        <v>41.415364296720227</v>
      </c>
      <c r="D15" s="7">
        <f>(PSCE!D27-PSCE!D15)/PSCE!D15*100</f>
        <v>16.993883056868871</v>
      </c>
      <c r="E15" s="7">
        <f>(PSCE!E27-PSCE!E15)/PSCE!E15*100</f>
        <v>9.523539742790776</v>
      </c>
      <c r="F15" s="7">
        <f>(PSCE!F27-PSCE!F15)/PSCE!F15*100</f>
        <v>20.486946861692278</v>
      </c>
      <c r="G15" s="7">
        <f>(PSCE!G27-PSCE!G15)/PSCE!G15*100</f>
        <v>18.16743236345074</v>
      </c>
      <c r="H15" s="7">
        <f>(PSCE!H27-PSCE!H15)/PSCE!H15*100</f>
        <v>17.396241503398642</v>
      </c>
    </row>
    <row r="16" spans="1:8" hidden="1">
      <c r="A16" s="5">
        <v>33573</v>
      </c>
      <c r="B16" s="7">
        <f>(PSCE!B28-PSCE!B16)/PSCE!B16*100</f>
        <v>-38.912909203211861</v>
      </c>
      <c r="C16" s="7">
        <f>(PSCE!C28-PSCE!C16)/PSCE!C16*100</f>
        <v>28.184837827276283</v>
      </c>
      <c r="D16" s="7">
        <f>(PSCE!D28-PSCE!D16)/PSCE!D16*100</f>
        <v>15.228356835696621</v>
      </c>
      <c r="E16" s="7">
        <f>(PSCE!E28-PSCE!E16)/PSCE!E16*100</f>
        <v>6.6744211809017395</v>
      </c>
      <c r="F16" s="7">
        <f>(PSCE!F28-PSCE!F16)/PSCE!F16*100</f>
        <v>20.572157434402332</v>
      </c>
      <c r="G16" s="7">
        <f>(PSCE!G28-PSCE!G16)/PSCE!G16*100</f>
        <v>18.030114610291399</v>
      </c>
      <c r="H16" s="7">
        <f>(PSCE!H28-PSCE!H16)/PSCE!H16*100</f>
        <v>14.132064100384788</v>
      </c>
    </row>
    <row r="17" spans="1:8" hidden="1">
      <c r="A17" s="5">
        <v>33604</v>
      </c>
      <c r="B17" s="7">
        <f>(PSCE!B29-PSCE!B17)/PSCE!B17*100</f>
        <v>-8.4013297068600785</v>
      </c>
      <c r="C17" s="7">
        <f>(PSCE!C29-PSCE!C17)/PSCE!C17*100</f>
        <v>37.605574324324323</v>
      </c>
      <c r="D17" s="7">
        <f>(PSCE!D29-PSCE!D17)/PSCE!D17*100</f>
        <v>14.784855706958188</v>
      </c>
      <c r="E17" s="7">
        <f>(PSCE!E29-PSCE!E17)/PSCE!E17*100</f>
        <v>2.6678573421889826</v>
      </c>
      <c r="F17" s="7">
        <f>(PSCE!F29-PSCE!F17)/PSCE!F17*100</f>
        <v>23.73870997171791</v>
      </c>
      <c r="G17" s="7">
        <f>(PSCE!G29-PSCE!G17)/PSCE!G17*100</f>
        <v>17.655142724683753</v>
      </c>
      <c r="H17" s="7">
        <f>(PSCE!H29-PSCE!H17)/PSCE!H17*100</f>
        <v>13.949703687782112</v>
      </c>
    </row>
    <row r="18" spans="1:8" hidden="1">
      <c r="A18" s="5">
        <v>33635</v>
      </c>
      <c r="B18" s="7">
        <f>(PSCE!B30-PSCE!B18)/PSCE!B18*100</f>
        <v>-45.012626262626263</v>
      </c>
      <c r="C18" s="7">
        <f>(PSCE!C30-PSCE!C18)/PSCE!C18*100</f>
        <v>13.684771033013845</v>
      </c>
      <c r="D18" s="7">
        <f>(PSCE!D30-PSCE!D18)/PSCE!D18*100</f>
        <v>12.290150654667549</v>
      </c>
      <c r="E18" s="7">
        <f>(PSCE!E30-PSCE!E18)/PSCE!E18*100</f>
        <v>2.2854269110415735</v>
      </c>
      <c r="F18" s="7">
        <f>(PSCE!F30-PSCE!F18)/PSCE!F18*100</f>
        <v>25.395663708718324</v>
      </c>
      <c r="G18" s="7">
        <f>(PSCE!G30-PSCE!G18)/PSCE!G18*100</f>
        <v>17.694457610774233</v>
      </c>
      <c r="H18" s="7">
        <f>(PSCE!H30-PSCE!H18)/PSCE!H18*100</f>
        <v>8.0912508544087487</v>
      </c>
    </row>
    <row r="19" spans="1:8" hidden="1">
      <c r="A19" s="5">
        <v>33664</v>
      </c>
      <c r="B19" s="7">
        <f>(PSCE!B31-PSCE!B19)/PSCE!B19*100</f>
        <v>-54.162453656892481</v>
      </c>
      <c r="C19" s="7">
        <f>(PSCE!C31-PSCE!C19)/PSCE!C19*100</f>
        <v>18.902785673678228</v>
      </c>
      <c r="D19" s="7">
        <f>(PSCE!D31-PSCE!D19)/PSCE!D19*100</f>
        <v>11.695320377955108</v>
      </c>
      <c r="E19" s="7">
        <f>(PSCE!E31-PSCE!E19)/PSCE!E19*100</f>
        <v>2.2148024485253202</v>
      </c>
      <c r="F19" s="7">
        <f>(PSCE!F31-PSCE!F19)/PSCE!F19*100</f>
        <v>24.378645132346342</v>
      </c>
      <c r="G19" s="7">
        <f>(PSCE!G31-PSCE!G19)/PSCE!G19*100</f>
        <v>17.840723952704337</v>
      </c>
      <c r="H19" s="7">
        <f>(PSCE!H31-PSCE!H19)/PSCE!H19*100</f>
        <v>6.6344577689586748</v>
      </c>
    </row>
    <row r="20" spans="1:8" hidden="1">
      <c r="A20" s="5">
        <v>33695</v>
      </c>
      <c r="B20" s="7">
        <f>(PSCE!B32-PSCE!B20)/PSCE!B20*100</f>
        <v>-33.153322376144637</v>
      </c>
      <c r="C20" s="7">
        <f>(PSCE!C32-PSCE!C20)/PSCE!C20*100</f>
        <v>25.527962456003127</v>
      </c>
      <c r="D20" s="7">
        <f>(PSCE!D32-PSCE!D20)/PSCE!D20*100</f>
        <v>12.139793822111059</v>
      </c>
      <c r="E20" s="7">
        <f>(PSCE!E32-PSCE!E20)/PSCE!E20*100</f>
        <v>3.1277777777777778</v>
      </c>
      <c r="F20" s="7">
        <f>(PSCE!F32-PSCE!F20)/PSCE!F20*100</f>
        <v>23.262813136230857</v>
      </c>
      <c r="G20" s="7">
        <f>(PSCE!G32-PSCE!G20)/PSCE!G20*100</f>
        <v>17.143898458174213</v>
      </c>
      <c r="H20" s="7">
        <f>(PSCE!H32-PSCE!H20)/PSCE!H20*100</f>
        <v>8.0763689809223056</v>
      </c>
    </row>
    <row r="21" spans="1:8" hidden="1">
      <c r="A21" s="5">
        <v>33725</v>
      </c>
      <c r="B21" s="7">
        <f>(PSCE!B33-PSCE!B21)/PSCE!B21*100</f>
        <v>-30.793254216114928</v>
      </c>
      <c r="C21" s="7">
        <f>(PSCE!C33-PSCE!C21)/PSCE!C21*100</f>
        <v>32.403786787404812</v>
      </c>
      <c r="D21" s="7">
        <f>(PSCE!D33-PSCE!D21)/PSCE!D21*100</f>
        <v>9.222943618459162</v>
      </c>
      <c r="E21" s="7">
        <f>(PSCE!E33-PSCE!E21)/PSCE!E21*100</f>
        <v>1.8902439024390243</v>
      </c>
      <c r="F21" s="7">
        <f>(PSCE!F33-PSCE!F21)/PSCE!F21*100</f>
        <v>24.083172486401121</v>
      </c>
      <c r="G21" s="7">
        <f>(PSCE!G33-PSCE!G21)/PSCE!G21*100</f>
        <v>17.192120538857509</v>
      </c>
      <c r="H21" s="7">
        <f>(PSCE!H33-PSCE!H21)/PSCE!H21*100</f>
        <v>1.6731834698868426</v>
      </c>
    </row>
    <row r="22" spans="1:8" hidden="1">
      <c r="A22" s="5">
        <v>33756</v>
      </c>
      <c r="B22" s="7">
        <f>(PSCE!B34-PSCE!B22)/PSCE!B22*100</f>
        <v>-21.852359506559623</v>
      </c>
      <c r="C22" s="7">
        <f>(PSCE!C34-PSCE!C22)/PSCE!C22*100</f>
        <v>36.885245901639344</v>
      </c>
      <c r="D22" s="7">
        <f>(PSCE!D34-PSCE!D22)/PSCE!D22*100</f>
        <v>9.1700213825809627</v>
      </c>
      <c r="E22" s="7">
        <f>(PSCE!E34-PSCE!E22)/PSCE!E22*100</f>
        <v>1.2510926573426573</v>
      </c>
      <c r="F22" s="7">
        <f>(PSCE!F34-PSCE!F22)/PSCE!F22*100</f>
        <v>23.29515877147319</v>
      </c>
      <c r="G22" s="7">
        <f>(PSCE!G34-PSCE!G22)/PSCE!G22*100</f>
        <v>17.238023142640856</v>
      </c>
      <c r="H22" s="7">
        <f>(PSCE!H34-PSCE!H22)/PSCE!H22*100</f>
        <v>1.7579974474041749</v>
      </c>
    </row>
    <row r="23" spans="1:8" hidden="1">
      <c r="A23" s="5">
        <v>33786</v>
      </c>
      <c r="B23" s="7">
        <f>(PSCE!B35-PSCE!B23)/PSCE!B23*100</f>
        <v>46.703165912877886</v>
      </c>
      <c r="C23" s="7">
        <f>(PSCE!C35-PSCE!C23)/PSCE!C23*100</f>
        <v>20.964175143741706</v>
      </c>
      <c r="D23" s="7">
        <f>(PSCE!D35-PSCE!D23)/PSCE!D23*100</f>
        <v>8.5751713018943985</v>
      </c>
      <c r="E23" s="7">
        <f>(PSCE!E35-PSCE!E23)/PSCE!E23*100</f>
        <v>-0.10202437845674703</v>
      </c>
      <c r="F23" s="7">
        <f>(PSCE!F35-PSCE!F23)/PSCE!F23*100</f>
        <v>22.589767760733569</v>
      </c>
      <c r="G23" s="7">
        <f>(PSCE!G35-PSCE!G23)/PSCE!G23*100</f>
        <v>17.090997685467173</v>
      </c>
      <c r="H23" s="7">
        <f>(PSCE!H35-PSCE!H23)/PSCE!H23*100</f>
        <v>0.86055207302320469</v>
      </c>
    </row>
    <row r="24" spans="1:8" hidden="1">
      <c r="A24" s="5">
        <v>33817</v>
      </c>
      <c r="B24" s="7">
        <f>(PSCE!B36-PSCE!B24)/PSCE!B24*100</f>
        <v>14.469854469854472</v>
      </c>
      <c r="C24" s="7">
        <f>(PSCE!C36-PSCE!C24)/PSCE!C24*100</f>
        <v>17.673570125549951</v>
      </c>
      <c r="D24" s="7">
        <f>(PSCE!D36-PSCE!D24)/PSCE!D24*100</f>
        <v>8.286900309423018</v>
      </c>
      <c r="E24" s="7">
        <f>(PSCE!E36-PSCE!E24)/PSCE!E24*100</f>
        <v>0.89103596349973169</v>
      </c>
      <c r="F24" s="7">
        <f>(PSCE!F36-PSCE!F24)/PSCE!F24*100</f>
        <v>20.003370407819347</v>
      </c>
      <c r="G24" s="7">
        <f>(PSCE!G36-PSCE!G24)/PSCE!G24*100</f>
        <v>16.848772287926998</v>
      </c>
      <c r="H24" s="7">
        <f>(PSCE!H36-PSCE!H24)/PSCE!H24*100</f>
        <v>0.47546829528220685</v>
      </c>
    </row>
    <row r="25" spans="1:8" hidden="1">
      <c r="A25" s="5">
        <v>33848</v>
      </c>
      <c r="B25" s="7">
        <f>(PSCE!B37-PSCE!B25)/PSCE!B25*100</f>
        <v>62.253779202931746</v>
      </c>
      <c r="C25" s="7">
        <f>(PSCE!C37-PSCE!C25)/PSCE!C25*100</f>
        <v>2.2055500316369878</v>
      </c>
      <c r="D25" s="7">
        <f>(PSCE!D37-PSCE!D25)/PSCE!D25*100</f>
        <v>7.6602632907279657</v>
      </c>
      <c r="E25" s="7">
        <f>(PSCE!E37-PSCE!E25)/PSCE!E25*100</f>
        <v>2.3509791263180544</v>
      </c>
      <c r="F25" s="7">
        <f>(PSCE!F37-PSCE!F25)/PSCE!F25*100</f>
        <v>15.430003233107016</v>
      </c>
      <c r="G25" s="7">
        <f>(PSCE!G37-PSCE!G25)/PSCE!G25*100</f>
        <v>16.850190924429448</v>
      </c>
      <c r="H25" s="7">
        <f>(PSCE!H37-PSCE!H25)/PSCE!H25*100</f>
        <v>-0.71514675407349215</v>
      </c>
    </row>
    <row r="26" spans="1:8" hidden="1">
      <c r="A26" s="5">
        <v>33878</v>
      </c>
      <c r="B26" s="7">
        <f>(PSCE!B38-PSCE!B26)/PSCE!B26*100</f>
        <v>74.109516214779376</v>
      </c>
      <c r="C26" s="7">
        <f>(PSCE!C38-PSCE!C26)/PSCE!C26*100</f>
        <v>3.8844963905122034</v>
      </c>
      <c r="D26" s="7">
        <f>(PSCE!D38-PSCE!D26)/PSCE!D26*100</f>
        <v>6.8243425237688617</v>
      </c>
      <c r="E26" s="7">
        <f>(PSCE!E38-PSCE!E26)/PSCE!E26*100</f>
        <v>3.5250563365167937</v>
      </c>
      <c r="F26" s="7">
        <f>(PSCE!F38-PSCE!F26)/PSCE!F26*100</f>
        <v>9.4410992743554125</v>
      </c>
      <c r="G26" s="7">
        <f>(PSCE!G38-PSCE!G26)/PSCE!G26*100</f>
        <v>17.250394344803414</v>
      </c>
      <c r="H26" s="7">
        <f>(PSCE!H38-PSCE!H26)/PSCE!H26*100</f>
        <v>-2.3954428815176065</v>
      </c>
    </row>
    <row r="27" spans="1:8" hidden="1">
      <c r="A27" s="5">
        <v>33909</v>
      </c>
      <c r="B27" s="7">
        <f>(PSCE!B39-PSCE!B27)/PSCE!B27*100</f>
        <v>26.738319806975213</v>
      </c>
      <c r="C27" s="7">
        <f>(PSCE!C39-PSCE!C27)/PSCE!C27*100</f>
        <v>-2.4437699431862399</v>
      </c>
      <c r="D27" s="7">
        <f>(PSCE!D39-PSCE!D27)/PSCE!D27*100</f>
        <v>7.1531313500308222</v>
      </c>
      <c r="E27" s="7">
        <f>(PSCE!E39-PSCE!E27)/PSCE!E27*100</f>
        <v>0.37761224912062902</v>
      </c>
      <c r="F27" s="7">
        <f>(PSCE!F39-PSCE!F27)/PSCE!F27*100</f>
        <v>10.019208605455244</v>
      </c>
      <c r="G27" s="7">
        <f>(PSCE!G39-PSCE!G27)/PSCE!G27*100</f>
        <v>17.338401946808357</v>
      </c>
      <c r="H27" s="7">
        <f>(PSCE!H39-PSCE!H27)/PSCE!H27*100</f>
        <v>-1.2070515789760496</v>
      </c>
    </row>
    <row r="28" spans="1:8" hidden="1">
      <c r="A28" s="5">
        <v>33939</v>
      </c>
      <c r="B28" s="7">
        <f>(PSCE!B40-PSCE!B28)/PSCE!B28*100</f>
        <v>115.60498820357263</v>
      </c>
      <c r="C28" s="7">
        <f>(PSCE!C40-PSCE!C28)/PSCE!C28*100</f>
        <v>0.25150522063867081</v>
      </c>
      <c r="D28" s="7">
        <f>(PSCE!D40-PSCE!D28)/PSCE!D28*100</f>
        <v>7.5607076518823897</v>
      </c>
      <c r="E28" s="7">
        <f>(PSCE!E40-PSCE!E28)/PSCE!E28*100</f>
        <v>1.5213666337816087</v>
      </c>
      <c r="F28" s="7">
        <f>(PSCE!F40-PSCE!F28)/PSCE!F28*100</f>
        <v>9.5662687018286228</v>
      </c>
      <c r="G28" s="7">
        <f>(PSCE!G40-PSCE!G28)/PSCE!G28*100</f>
        <v>17.313305332099379</v>
      </c>
      <c r="H28" s="7">
        <f>(PSCE!H40-PSCE!H28)/PSCE!H28*100</f>
        <v>-0.49826689774696703</v>
      </c>
    </row>
    <row r="29" spans="1:8" hidden="1">
      <c r="A29" s="5">
        <v>33970</v>
      </c>
      <c r="B29" s="7">
        <f>(PSCE!B41-PSCE!B29)/PSCE!B29*100</f>
        <v>74.958759485318367</v>
      </c>
      <c r="C29" s="7">
        <f>(PSCE!C41-PSCE!C29)/PSCE!C29*100</f>
        <v>0.3145619149915605</v>
      </c>
      <c r="D29" s="7">
        <f>(PSCE!D41-PSCE!D29)/PSCE!D29*100</f>
        <v>7.8104459001224358</v>
      </c>
      <c r="E29" s="7">
        <f>(PSCE!E41-PSCE!E29)/PSCE!E29*100</f>
        <v>7.0617015493340585</v>
      </c>
      <c r="F29" s="7">
        <f>(PSCE!F41-PSCE!F29)/PSCE!F29*100</f>
        <v>10.366438103664381</v>
      </c>
      <c r="G29" s="7">
        <f>(PSCE!G41-PSCE!G29)/PSCE!G29*100</f>
        <v>17.667009105109837</v>
      </c>
      <c r="H29" s="7">
        <f>(PSCE!H41-PSCE!H29)/PSCE!H29*100</f>
        <v>-1.9078415521422798</v>
      </c>
    </row>
    <row r="30" spans="1:8" hidden="1">
      <c r="A30" s="5">
        <v>34001</v>
      </c>
      <c r="B30" s="7">
        <f>(PSCE!B42-PSCE!B30)/PSCE!B30*100</f>
        <v>117.41293532338308</v>
      </c>
      <c r="C30" s="7">
        <f>(PSCE!C42-PSCE!C30)/PSCE!C30*100</f>
        <v>-3.0132708821233414</v>
      </c>
      <c r="D30" s="7">
        <f>(PSCE!D42-PSCE!D30)/PSCE!D30*100</f>
        <v>8.0810550945661301</v>
      </c>
      <c r="E30" s="7">
        <f>(PSCE!E42-PSCE!E30)/PSCE!E30*100</f>
        <v>7.0691068014203768</v>
      </c>
      <c r="F30" s="7">
        <f>(PSCE!F42-PSCE!F30)/PSCE!F30*100</f>
        <v>8.3898737871160716</v>
      </c>
      <c r="G30" s="7">
        <f>(PSCE!G42-PSCE!G30)/PSCE!G30*100</f>
        <v>17.800552708689192</v>
      </c>
      <c r="H30" s="7">
        <f>(PSCE!H42-PSCE!H30)/PSCE!H30*100</f>
        <v>-0.95117645508918913</v>
      </c>
    </row>
    <row r="31" spans="1:8" hidden="1">
      <c r="A31" s="5">
        <v>34029</v>
      </c>
      <c r="B31" s="7">
        <f>(PSCE!B43-PSCE!B31)/PSCE!B31*100</f>
        <v>116.98529411764707</v>
      </c>
      <c r="C31" s="7">
        <f>(PSCE!C43-PSCE!C31)/PSCE!C31*100</f>
        <v>-3.2273487927324886</v>
      </c>
      <c r="D31" s="7">
        <f>(PSCE!D43-PSCE!D31)/PSCE!D31*100</f>
        <v>8.0036557569813258</v>
      </c>
      <c r="E31" s="7">
        <f>(PSCE!E43-PSCE!E31)/PSCE!E31*100</f>
        <v>6.2663327526132404</v>
      </c>
      <c r="F31" s="7">
        <f>(PSCE!F43-PSCE!F31)/PSCE!F31*100</f>
        <v>5.8072428221035928</v>
      </c>
      <c r="G31" s="7">
        <f>(PSCE!G43-PSCE!G31)/PSCE!G31*100</f>
        <v>17.695371853311979</v>
      </c>
      <c r="H31" s="7">
        <f>(PSCE!H43-PSCE!H31)/PSCE!H31*100</f>
        <v>-0.70253505933117588</v>
      </c>
    </row>
    <row r="32" spans="1:8" hidden="1">
      <c r="A32" s="5">
        <v>34060</v>
      </c>
      <c r="B32" s="7">
        <f>(PSCE!B44-PSCE!B32)/PSCE!B32*100</f>
        <v>84.36951176677205</v>
      </c>
      <c r="C32" s="7">
        <f>(PSCE!C44-PSCE!C32)/PSCE!C32*100</f>
        <v>-31.630189267076876</v>
      </c>
      <c r="D32" s="7">
        <f>(PSCE!D44-PSCE!D32)/PSCE!D32*100</f>
        <v>7.3742410741464326</v>
      </c>
      <c r="E32" s="7">
        <f>(PSCE!E44-PSCE!E32)/PSCE!E32*100</f>
        <v>6.873888918817002</v>
      </c>
      <c r="F32" s="7">
        <f>(PSCE!F44-PSCE!F32)/PSCE!F32*100</f>
        <v>6.0682226211849191</v>
      </c>
      <c r="G32" s="7">
        <f>(PSCE!G44-PSCE!G32)/PSCE!G32*100</f>
        <v>17.480994508021535</v>
      </c>
      <c r="H32" s="7">
        <f>(PSCE!H44-PSCE!H32)/PSCE!H32*100</f>
        <v>-2.3159056941658025</v>
      </c>
    </row>
    <row r="33" spans="1:8" hidden="1">
      <c r="A33" s="5">
        <v>34090</v>
      </c>
      <c r="B33" s="7">
        <f>(PSCE!B45-PSCE!B33)/PSCE!B33*100</f>
        <v>87.484957882069793</v>
      </c>
      <c r="C33" s="7">
        <f>(PSCE!C45-PSCE!C33)/PSCE!C33*100</f>
        <v>-34.102743452242166</v>
      </c>
      <c r="D33" s="7">
        <f>(PSCE!D45-PSCE!D33)/PSCE!D33*100</f>
        <v>7.0348538502759475</v>
      </c>
      <c r="E33" s="7">
        <f>(PSCE!E45-PSCE!E33)/PSCE!E33*100</f>
        <v>9.6947935368043083</v>
      </c>
      <c r="F33" s="7">
        <f>(PSCE!F45-PSCE!F33)/PSCE!F33*100</f>
        <v>3.5070352824718944</v>
      </c>
      <c r="G33" s="7">
        <f>(PSCE!G45-PSCE!G33)/PSCE!G33*100</f>
        <v>17.443024792726401</v>
      </c>
      <c r="H33" s="7">
        <f>(PSCE!H45-PSCE!H33)/PSCE!H33*100</f>
        <v>-3.5454150133173887</v>
      </c>
    </row>
    <row r="34" spans="1:8" hidden="1">
      <c r="A34" s="5">
        <v>34121</v>
      </c>
      <c r="B34" s="7">
        <f>(PSCE!B46-PSCE!B34)/PSCE!B34*100</f>
        <v>68.328739664244551</v>
      </c>
      <c r="C34" s="7">
        <f>(PSCE!C46-PSCE!C34)/PSCE!C34*100</f>
        <v>-32.385932360630854</v>
      </c>
      <c r="D34" s="7">
        <f>(PSCE!D46-PSCE!D34)/PSCE!D34*100</f>
        <v>8.2334403842892243</v>
      </c>
      <c r="E34" s="7">
        <f>(PSCE!E46-PSCE!E34)/PSCE!E34*100</f>
        <v>11.44445043975611</v>
      </c>
      <c r="F34" s="7">
        <f>(PSCE!F46-PSCE!F34)/PSCE!F34*100</f>
        <v>2.2165927802406586</v>
      </c>
      <c r="G34" s="7">
        <f>(PSCE!G46-PSCE!G34)/PSCE!G34*100</f>
        <v>17.539235969270099</v>
      </c>
      <c r="H34" s="7">
        <f>(PSCE!H46-PSCE!H34)/PSCE!H34*100</f>
        <v>-0.94001186815558069</v>
      </c>
    </row>
    <row r="35" spans="1:8" hidden="1">
      <c r="A35" s="5">
        <v>34151</v>
      </c>
      <c r="B35" s="7">
        <f>(PSCE!B47-PSCE!B35)/PSCE!B35*100</f>
        <v>13.27275677429823</v>
      </c>
      <c r="C35" s="7">
        <f>(PSCE!C47-PSCE!C35)/PSCE!C35*100</f>
        <v>-24.442413162705666</v>
      </c>
      <c r="D35" s="7">
        <f>(PSCE!D47-PSCE!D35)/PSCE!D35*100</f>
        <v>9.3702743278285787</v>
      </c>
      <c r="E35" s="7">
        <f>(PSCE!E47-PSCE!E35)/PSCE!E35*100</f>
        <v>12.75532143625027</v>
      </c>
      <c r="F35" s="7">
        <f>(PSCE!F47-PSCE!F35)/PSCE!F35*100</f>
        <v>3.8028661307235234</v>
      </c>
      <c r="G35" s="7">
        <f>(PSCE!G47-PSCE!G35)/PSCE!G35*100</f>
        <v>17.483354140657511</v>
      </c>
      <c r="H35" s="7">
        <f>(PSCE!H47-PSCE!H35)/PSCE!H35*100</f>
        <v>1.0944527736131935</v>
      </c>
    </row>
    <row r="36" spans="1:8" hidden="1">
      <c r="A36" s="5">
        <v>34182</v>
      </c>
      <c r="B36" s="7">
        <f>(PSCE!B48-PSCE!B36)/PSCE!B36*100</f>
        <v>24.337086814384307</v>
      </c>
      <c r="C36" s="7">
        <f>(PSCE!C48-PSCE!C36)/PSCE!C36*100</f>
        <v>-23.545504285974829</v>
      </c>
      <c r="D36" s="7">
        <f>(PSCE!D48-PSCE!D36)/PSCE!D36*100</f>
        <v>10.092663380884993</v>
      </c>
      <c r="E36" s="7">
        <f>(PSCE!E48-PSCE!E36)/PSCE!E36*100</f>
        <v>13.699723345392636</v>
      </c>
      <c r="F36" s="7">
        <f>(PSCE!F48-PSCE!F36)/PSCE!F36*100</f>
        <v>5.1678135093385755</v>
      </c>
      <c r="G36" s="7">
        <f>(PSCE!G48-PSCE!G36)/PSCE!G36*100</f>
        <v>17.970817170601382</v>
      </c>
      <c r="H36" s="7">
        <f>(PSCE!H48-PSCE!H36)/PSCE!H36*100</f>
        <v>1.7840873550089069</v>
      </c>
    </row>
    <row r="37" spans="1:8" hidden="1">
      <c r="A37" s="5">
        <v>34213</v>
      </c>
      <c r="B37" s="7">
        <f>(PSCE!B49-PSCE!B37)/PSCE!B37*100</f>
        <v>-3.4302653867871258</v>
      </c>
      <c r="C37" s="7">
        <f>(PSCE!C49-PSCE!C37)/PSCE!C37*100</f>
        <v>-36.747147784558237</v>
      </c>
      <c r="D37" s="7">
        <f>(PSCE!D49-PSCE!D37)/PSCE!D37*100</f>
        <v>11.805884888984695</v>
      </c>
      <c r="E37" s="7">
        <f>(PSCE!E49-PSCE!E37)/PSCE!E37*100</f>
        <v>14.275952693823916</v>
      </c>
      <c r="F37" s="7">
        <f>(PSCE!F49-PSCE!F37)/PSCE!F37*100</f>
        <v>5.972971080456551</v>
      </c>
      <c r="G37" s="7">
        <f>(PSCE!G49-PSCE!G37)/PSCE!G37*100</f>
        <v>18.239160998594066</v>
      </c>
      <c r="H37" s="7">
        <f>(PSCE!H49-PSCE!H37)/PSCE!H37*100</f>
        <v>5.3722221464332973</v>
      </c>
    </row>
    <row r="38" spans="1:8" hidden="1">
      <c r="A38" s="5">
        <v>34243</v>
      </c>
      <c r="B38" s="7">
        <f>(PSCE!B50-PSCE!B38)/PSCE!B38*100</f>
        <v>-5.9694656488549613</v>
      </c>
      <c r="C38" s="7">
        <f>(PSCE!C50-PSCE!C38)/PSCE!C38*100</f>
        <v>-40.395433487756456</v>
      </c>
      <c r="D38" s="7">
        <f>(PSCE!D50-PSCE!D38)/PSCE!D38*100</f>
        <v>12.502078851508308</v>
      </c>
      <c r="E38" s="7">
        <f>(PSCE!E50-PSCE!E38)/PSCE!E38*100</f>
        <v>15.765742420316146</v>
      </c>
      <c r="F38" s="7">
        <f>(PSCE!F50-PSCE!F38)/PSCE!F38*100</f>
        <v>7.4134160964943216</v>
      </c>
      <c r="G38" s="7">
        <f>(PSCE!G50-PSCE!G38)/PSCE!G38*100</f>
        <v>17.795438408550183</v>
      </c>
      <c r="H38" s="7">
        <f>(PSCE!H50-PSCE!H38)/PSCE!H38*100</f>
        <v>6.7790777701307636</v>
      </c>
    </row>
    <row r="39" spans="1:8" hidden="1">
      <c r="A39" s="5">
        <v>34274</v>
      </c>
      <c r="B39" s="7">
        <f>(PSCE!B51-PSCE!B39)/PSCE!B39*100</f>
        <v>3.6171685704395986</v>
      </c>
      <c r="C39" s="7">
        <f>(PSCE!C51-PSCE!C39)/PSCE!C39*100</f>
        <v>-42.177901874750702</v>
      </c>
      <c r="D39" s="7">
        <f>(PSCE!D51-PSCE!D39)/PSCE!D39*100</f>
        <v>13.62876076024887</v>
      </c>
      <c r="E39" s="7">
        <f>(PSCE!E51-PSCE!E39)/PSCE!E39*100</f>
        <v>16.222623035300181</v>
      </c>
      <c r="F39" s="7">
        <f>(PSCE!F51-PSCE!F39)/PSCE!F39*100</f>
        <v>7.9055799986032547</v>
      </c>
      <c r="G39" s="7">
        <f>(PSCE!G51-PSCE!G39)/PSCE!G39*100</f>
        <v>17.72776359709405</v>
      </c>
      <c r="H39" s="7">
        <f>(PSCE!H51-PSCE!H39)/PSCE!H39*100</f>
        <v>9.4586022395057654</v>
      </c>
    </row>
    <row r="40" spans="1:8" hidden="1">
      <c r="A40" s="5">
        <v>34304</v>
      </c>
      <c r="B40" s="7">
        <f>(PSCE!B52-PSCE!B40)/PSCE!B40*100</f>
        <v>3.9549788963576678</v>
      </c>
      <c r="C40" s="7">
        <f>(PSCE!C52-PSCE!C40)/PSCE!C40*100</f>
        <v>-39.752166641325829</v>
      </c>
      <c r="D40" s="7">
        <f>(PSCE!D52-PSCE!D40)/PSCE!D40*100</f>
        <v>13.317713954774002</v>
      </c>
      <c r="E40" s="7">
        <f>(PSCE!E52-PSCE!E40)/PSCE!E40*100</f>
        <v>17.952127659574469</v>
      </c>
      <c r="F40" s="7">
        <f>(PSCE!F52-PSCE!F40)/PSCE!F40*100</f>
        <v>6.8482758620689657</v>
      </c>
      <c r="G40" s="7">
        <f>(PSCE!G52-PSCE!G40)/PSCE!G40*100</f>
        <v>17.742581467322047</v>
      </c>
      <c r="H40" s="7">
        <f>(PSCE!H52-PSCE!H40)/PSCE!H40*100</f>
        <v>8.4000108861310689</v>
      </c>
    </row>
    <row r="41" spans="1:8" hidden="1">
      <c r="A41" s="5">
        <v>34335</v>
      </c>
      <c r="B41" s="7">
        <f>(PSCE!B53-PSCE!B41)/PSCE!B41*100</f>
        <v>38.016217235527058</v>
      </c>
      <c r="C41" s="7">
        <f>(PSCE!C53-PSCE!C41)/PSCE!C41*100</f>
        <v>-50.531548757170178</v>
      </c>
      <c r="D41" s="7">
        <f>(PSCE!D53-PSCE!D41)/PSCE!D41*100</f>
        <v>12.994033912497382</v>
      </c>
      <c r="E41" s="7">
        <f>(PSCE!E53-PSCE!E41)/PSCE!E41*100</f>
        <v>14.943637656138925</v>
      </c>
      <c r="F41" s="7">
        <f>(PSCE!F53-PSCE!F41)/PSCE!F41*100</f>
        <v>5.1038813547999196</v>
      </c>
      <c r="G41" s="7">
        <f>(PSCE!G53-PSCE!G41)/PSCE!G41*100</f>
        <v>15.794194682645044</v>
      </c>
      <c r="H41" s="7">
        <f>(PSCE!H53-PSCE!H41)/PSCE!H41*100</f>
        <v>10.873028954453053</v>
      </c>
    </row>
    <row r="42" spans="1:8" hidden="1">
      <c r="A42" s="5">
        <v>34366</v>
      </c>
      <c r="B42" s="7">
        <f>(PSCE!B54-PSCE!B42)/PSCE!B42*100</f>
        <v>27.195916211934517</v>
      </c>
      <c r="C42" s="7">
        <f>(PSCE!C54-PSCE!C42)/PSCE!C42*100</f>
        <v>-59.988731487443658</v>
      </c>
      <c r="D42" s="7">
        <f>(PSCE!D54-PSCE!D42)/PSCE!D42*100</f>
        <v>13.357536240081865</v>
      </c>
      <c r="E42" s="7">
        <f>(PSCE!E54-PSCE!E42)/PSCE!E42*100</f>
        <v>18.909128016735551</v>
      </c>
      <c r="F42" s="7">
        <f>(PSCE!F54-PSCE!F42)/PSCE!F42*100</f>
        <v>6.2058289022009827</v>
      </c>
      <c r="G42" s="7">
        <f>(PSCE!G54-PSCE!G42)/PSCE!G42*100</f>
        <v>16.772961439164416</v>
      </c>
      <c r="H42" s="7">
        <f>(PSCE!H54-PSCE!H42)/PSCE!H42*100</f>
        <v>9.470100021281123</v>
      </c>
    </row>
    <row r="43" spans="1:8" hidden="1">
      <c r="A43" s="5">
        <v>34394</v>
      </c>
      <c r="B43" s="7">
        <f>(PSCE!B55-PSCE!B43)/PSCE!B43*100</f>
        <v>36.140291426635038</v>
      </c>
      <c r="C43" s="7">
        <f>(PSCE!C55-PSCE!C43)/PSCE!C43*100</f>
        <v>-56.093544137022398</v>
      </c>
      <c r="D43" s="7">
        <f>(PSCE!D55-PSCE!D43)/PSCE!D43*100</f>
        <v>15.358736874693635</v>
      </c>
      <c r="E43" s="7">
        <f>(PSCE!E55-PSCE!E43)/PSCE!E43*100</f>
        <v>23.915159588093651</v>
      </c>
      <c r="F43" s="7">
        <f>(PSCE!F55-PSCE!F43)/PSCE!F43*100</f>
        <v>7.6907343014931477</v>
      </c>
      <c r="G43" s="7">
        <f>(PSCE!G55-PSCE!G43)/PSCE!G43*100</f>
        <v>16.636427076064201</v>
      </c>
      <c r="H43" s="7">
        <f>(PSCE!H55-PSCE!H43)/PSCE!H43*100</f>
        <v>13.126196716413856</v>
      </c>
    </row>
    <row r="44" spans="1:8" hidden="1">
      <c r="A44" s="5">
        <v>34425</v>
      </c>
      <c r="B44" s="7">
        <f>(PSCE!B56-PSCE!B44)/PSCE!B44*100</f>
        <v>43.112973899790433</v>
      </c>
      <c r="C44" s="7">
        <f>(PSCE!C56-PSCE!C44)/PSCE!C44*100</f>
        <v>-30.485304169514691</v>
      </c>
      <c r="D44" s="7">
        <f>(PSCE!D56-PSCE!D44)/PSCE!D44*100</f>
        <v>14.595349652332132</v>
      </c>
      <c r="E44" s="7">
        <f>(PSCE!E56-PSCE!E44)/PSCE!E44*100</f>
        <v>23.509249458138012</v>
      </c>
      <c r="F44" s="7">
        <f>(PSCE!F56-PSCE!F44)/PSCE!F44*100</f>
        <v>7.109004739336493</v>
      </c>
      <c r="G44" s="7">
        <f>(PSCE!G56-PSCE!G44)/PSCE!G44*100</f>
        <v>16.981197250400122</v>
      </c>
      <c r="H44" s="7">
        <f>(PSCE!H56-PSCE!H44)/PSCE!H44*100</f>
        <v>10.825786709672084</v>
      </c>
    </row>
    <row r="45" spans="1:8" hidden="1">
      <c r="A45" s="5">
        <v>34455</v>
      </c>
      <c r="B45" s="7">
        <f>(PSCE!B57-PSCE!B45)/PSCE!B45*100</f>
        <v>17.185494223363289</v>
      </c>
      <c r="C45" s="7">
        <f>(PSCE!C57-PSCE!C45)/PSCE!C45*100</f>
        <v>-21.960136808585919</v>
      </c>
      <c r="D45" s="7">
        <f>(PSCE!D57-PSCE!D45)/PSCE!D45*100</f>
        <v>14.845133085931653</v>
      </c>
      <c r="E45" s="7">
        <f>(PSCE!E57-PSCE!E45)/PSCE!E45*100</f>
        <v>23.830779149928087</v>
      </c>
      <c r="F45" s="7">
        <f>(PSCE!F57-PSCE!F45)/PSCE!F45*100</f>
        <v>8.3748889951499415</v>
      </c>
      <c r="G45" s="7">
        <f>(PSCE!G57-PSCE!G45)/PSCE!G45*100</f>
        <v>16.750790077984675</v>
      </c>
      <c r="H45" s="7">
        <f>(PSCE!H57-PSCE!H45)/PSCE!H45*100</f>
        <v>11.265303822257287</v>
      </c>
    </row>
    <row r="46" spans="1:8" hidden="1">
      <c r="A46" s="5">
        <v>34486</v>
      </c>
      <c r="B46" s="7">
        <f>(PSCE!B58-PSCE!B46)/PSCE!B46*100</f>
        <v>-4.8526347127121161</v>
      </c>
      <c r="C46" s="7">
        <f>(PSCE!C58-PSCE!C46)/PSCE!C46*100</f>
        <v>-6.1120119745540729</v>
      </c>
      <c r="D46" s="7">
        <f>(PSCE!D58-PSCE!D46)/PSCE!D46*100</f>
        <v>14.66324281699254</v>
      </c>
      <c r="E46" s="7">
        <f>(PSCE!E58-PSCE!E46)/PSCE!E46*100</f>
        <v>23.520867628546529</v>
      </c>
      <c r="F46" s="7">
        <f>(PSCE!F58-PSCE!F46)/PSCE!F46*100</f>
        <v>8.440038551562715</v>
      </c>
      <c r="G46" s="7">
        <f>(PSCE!G58-PSCE!G46)/PSCE!G46*100</f>
        <v>16.81222462638878</v>
      </c>
      <c r="H46" s="7">
        <f>(PSCE!H58-PSCE!H46)/PSCE!H46*100</f>
        <v>10.793590284679583</v>
      </c>
    </row>
    <row r="47" spans="1:8" hidden="1">
      <c r="A47" s="5">
        <v>34516</v>
      </c>
      <c r="B47" s="7">
        <f>(PSCE!B59-PSCE!B47)/PSCE!B47*100</f>
        <v>25.053717232488182</v>
      </c>
      <c r="C47" s="7">
        <f>(PSCE!C59-PSCE!C47)/PSCE!C47*100</f>
        <v>-23.276070650858941</v>
      </c>
      <c r="D47" s="7">
        <f>(PSCE!D59-PSCE!D47)/PSCE!D47*100</f>
        <v>15.091420043027068</v>
      </c>
      <c r="E47" s="7">
        <f>(PSCE!E59-PSCE!E47)/PSCE!E47*100</f>
        <v>25.556561948801065</v>
      </c>
      <c r="F47" s="7">
        <f>(PSCE!F59-PSCE!F47)/PSCE!F47*100</f>
        <v>6.4314095225267698</v>
      </c>
      <c r="G47" s="7">
        <f>(PSCE!G59-PSCE!G47)/PSCE!G47*100</f>
        <v>16.730130617666592</v>
      </c>
      <c r="H47" s="7">
        <f>(PSCE!H59-PSCE!H47)/PSCE!H47*100</f>
        <v>11.869548218354389</v>
      </c>
    </row>
    <row r="48" spans="1:8" hidden="1">
      <c r="A48" s="5">
        <v>34547</v>
      </c>
      <c r="B48" s="7">
        <f>(PSCE!B60-PSCE!B48)/PSCE!B48*100</f>
        <v>54.630441133508626</v>
      </c>
      <c r="C48" s="7">
        <f>(PSCE!C60-PSCE!C48)/PSCE!C48*100</f>
        <v>-24.976145038167939</v>
      </c>
      <c r="D48" s="7">
        <f>(PSCE!D60-PSCE!D48)/PSCE!D48*100</f>
        <v>14.948410450885271</v>
      </c>
      <c r="E48" s="7">
        <f>(PSCE!E60-PSCE!E48)/PSCE!E48*100</f>
        <v>25.061999906415235</v>
      </c>
      <c r="F48" s="7">
        <f>(PSCE!F60-PSCE!F48)/PSCE!F48*100</f>
        <v>6.7231940178929097</v>
      </c>
      <c r="G48" s="7">
        <f>(PSCE!G60-PSCE!G48)/PSCE!G48*100</f>
        <v>16.874081332680056</v>
      </c>
      <c r="H48" s="7">
        <f>(PSCE!H60-PSCE!H48)/PSCE!H48*100</f>
        <v>11.343869821378473</v>
      </c>
    </row>
    <row r="49" spans="1:8" hidden="1">
      <c r="A49" s="5">
        <v>34578</v>
      </c>
      <c r="B49" s="7">
        <f>(PSCE!B61-PSCE!B49)/PSCE!B49*100</f>
        <v>56.468352580032153</v>
      </c>
      <c r="C49" s="7">
        <f>(PSCE!C61-PSCE!C49)/PSCE!C49*100</f>
        <v>-4.04082774049217</v>
      </c>
      <c r="D49" s="7">
        <f>(PSCE!D61-PSCE!D49)/PSCE!D49*100</f>
        <v>14.585452144196426</v>
      </c>
      <c r="E49" s="7">
        <f>(PSCE!E61-PSCE!E49)/PSCE!E49*100</f>
        <v>24.718274228416355</v>
      </c>
      <c r="F49" s="7">
        <f>(PSCE!F61-PSCE!F49)/PSCE!F49*100</f>
        <v>5.9006211180124222</v>
      </c>
      <c r="G49" s="7">
        <f>(PSCE!G61-PSCE!G49)/PSCE!G49*100</f>
        <v>16.6264956990284</v>
      </c>
      <c r="H49" s="7">
        <f>(PSCE!H61-PSCE!H49)/PSCE!H49*100</f>
        <v>10.968268147745368</v>
      </c>
    </row>
    <row r="50" spans="1:8" hidden="1">
      <c r="A50" s="5">
        <v>34608</v>
      </c>
      <c r="B50" s="7">
        <f>(PSCE!B62-PSCE!B50)/PSCE!B50*100</f>
        <v>86.816041565189153</v>
      </c>
      <c r="C50" s="7">
        <f>(PSCE!C62-PSCE!C50)/PSCE!C50*100</f>
        <v>-11.020124913254683</v>
      </c>
      <c r="D50" s="7">
        <f>(PSCE!D62-PSCE!D50)/PSCE!D50*100</f>
        <v>14.853246226842471</v>
      </c>
      <c r="E50" s="7">
        <f>(PSCE!E62-PSCE!E50)/PSCE!E50*100</f>
        <v>25.540582889376374</v>
      </c>
      <c r="F50" s="7">
        <f>(PSCE!F62-PSCE!F50)/PSCE!F50*100</f>
        <v>5.0893091673233517</v>
      </c>
      <c r="G50" s="7">
        <f>(PSCE!G62-PSCE!G50)/PSCE!G50*100</f>
        <v>17.20615449690689</v>
      </c>
      <c r="H50" s="7">
        <f>(PSCE!H62-PSCE!H50)/PSCE!H50*100</f>
        <v>10.824363519174993</v>
      </c>
    </row>
    <row r="51" spans="1:8" hidden="1">
      <c r="A51" s="5">
        <v>34639</v>
      </c>
      <c r="B51" s="7">
        <f>(PSCE!B63-PSCE!B51)/PSCE!B51*100</f>
        <v>101.98763988642057</v>
      </c>
      <c r="C51" s="7">
        <f>(PSCE!C63-PSCE!C51)/PSCE!C51*100</f>
        <v>-5.4773730684326711</v>
      </c>
      <c r="D51" s="7">
        <f>(PSCE!D63-PSCE!D51)/PSCE!D51*100</f>
        <v>15.276143507428053</v>
      </c>
      <c r="E51" s="7">
        <f>(PSCE!E63-PSCE!E51)/PSCE!E51*100</f>
        <v>27.215891455682172</v>
      </c>
      <c r="F51" s="7">
        <f>(PSCE!F63-PSCE!F51)/PSCE!F51*100</f>
        <v>5.9931396026147175</v>
      </c>
      <c r="G51" s="7">
        <f>(PSCE!G63-PSCE!G51)/PSCE!G51*100</f>
        <v>17.591260658369297</v>
      </c>
      <c r="H51" s="7">
        <f>(PSCE!H63-PSCE!H51)/PSCE!H51*100</f>
        <v>10.89259842519685</v>
      </c>
    </row>
    <row r="52" spans="1:8" hidden="1">
      <c r="A52" s="5">
        <v>34669</v>
      </c>
      <c r="B52" s="7">
        <f>(PSCE!B64-PSCE!B52)/PSCE!B52*100</f>
        <v>71.007518796992485</v>
      </c>
      <c r="C52" s="7">
        <f>(PSCE!C64-PSCE!C52)/PSCE!C52*100</f>
        <v>-8.100946372239747</v>
      </c>
      <c r="D52" s="7">
        <f>(PSCE!D64-PSCE!D52)/PSCE!D52*100</f>
        <v>16.280722947544486</v>
      </c>
      <c r="E52" s="7">
        <f>(PSCE!E64-PSCE!E52)/PSCE!E52*100</f>
        <v>27.582169803139362</v>
      </c>
      <c r="F52" s="7">
        <f>(PSCE!F64-PSCE!F52)/PSCE!F52*100</f>
        <v>7.2290711934421994</v>
      </c>
      <c r="G52" s="7">
        <f>(PSCE!G64-PSCE!G52)/PSCE!G52*100</f>
        <v>17.867524274846929</v>
      </c>
      <c r="H52" s="7">
        <f>(PSCE!H64-PSCE!H52)/PSCE!H52*100</f>
        <v>12.83689634827582</v>
      </c>
    </row>
    <row r="53" spans="1:8" hidden="1">
      <c r="A53" s="5">
        <v>34700</v>
      </c>
      <c r="B53" s="7">
        <f>(PSCE!B65-PSCE!B53)/PSCE!B53*100</f>
        <v>56.633419866101931</v>
      </c>
      <c r="C53" s="7">
        <f>(PSCE!C65-PSCE!C53)/PSCE!C53*100</f>
        <v>-6.8491032776747058</v>
      </c>
      <c r="D53" s="7">
        <f>(PSCE!D65-PSCE!D53)/PSCE!D53*100</f>
        <v>17.121565103816884</v>
      </c>
      <c r="E53" s="7">
        <f>(PSCE!E65-PSCE!E53)/PSCE!E53*100</f>
        <v>27.618500684719706</v>
      </c>
      <c r="F53" s="7">
        <f>(PSCE!F65-PSCE!F53)/PSCE!F53*100</f>
        <v>4.1505116633826988</v>
      </c>
      <c r="G53" s="7">
        <f>(PSCE!G65-PSCE!G53)/PSCE!G53*100</f>
        <v>20.049783616852064</v>
      </c>
      <c r="H53" s="7">
        <f>(PSCE!H65-PSCE!H53)/PSCE!H53*100</f>
        <v>13.193756194251735</v>
      </c>
    </row>
    <row r="54" spans="1:8" hidden="1">
      <c r="A54" s="5">
        <v>34731</v>
      </c>
      <c r="B54" s="7">
        <f>(PSCE!B66-PSCE!B54)/PSCE!B54*100</f>
        <v>71.464157210074731</v>
      </c>
      <c r="C54" s="7">
        <f>(PSCE!C66-PSCE!C54)/PSCE!C54*100</f>
        <v>10.078455039227521</v>
      </c>
      <c r="D54" s="7">
        <f>(PSCE!D66-PSCE!D54)/PSCE!D54*100</f>
        <v>16.8406345404481</v>
      </c>
      <c r="E54" s="7">
        <f>(PSCE!E66-PSCE!E54)/PSCE!E54*100</f>
        <v>26.221840806693841</v>
      </c>
      <c r="F54" s="7">
        <f>(PSCE!F66-PSCE!F54)/PSCE!F54*100</f>
        <v>6.1664237277394012</v>
      </c>
      <c r="G54" s="7">
        <f>(PSCE!G66-PSCE!G54)/PSCE!G54*100</f>
        <v>19.291302811569331</v>
      </c>
      <c r="H54" s="7">
        <f>(PSCE!H66-PSCE!H54)/PSCE!H54*100</f>
        <v>13.28125</v>
      </c>
    </row>
    <row r="55" spans="1:8" hidden="1">
      <c r="A55" s="5">
        <v>34759</v>
      </c>
      <c r="B55" s="7">
        <f>(PSCE!B67-PSCE!B55)/PSCE!B55*100</f>
        <v>42.626011200995642</v>
      </c>
      <c r="C55" s="7">
        <f>(PSCE!C67-PSCE!C55)/PSCE!C55*100</f>
        <v>19.05476369092273</v>
      </c>
      <c r="D55" s="7">
        <f>(PSCE!D67-PSCE!D55)/PSCE!D55*100</f>
        <v>16.622907264358975</v>
      </c>
      <c r="E55" s="7">
        <f>(PSCE!E67-PSCE!E55)/PSCE!E55*100</f>
        <v>25.443420019018482</v>
      </c>
      <c r="F55" s="7">
        <f>(PSCE!F67-PSCE!F55)/PSCE!F55*100</f>
        <v>7.9138968027856915</v>
      </c>
      <c r="G55" s="7">
        <f>(PSCE!G67-PSCE!G55)/PSCE!G55*100</f>
        <v>19.552470982409957</v>
      </c>
      <c r="H55" s="7">
        <f>(PSCE!H67-PSCE!H55)/PSCE!H55*100</f>
        <v>12.186543424764421</v>
      </c>
    </row>
    <row r="56" spans="1:8" hidden="1">
      <c r="A56" s="5">
        <v>34790</v>
      </c>
      <c r="B56" s="7">
        <f>(PSCE!B68-PSCE!B56)/PSCE!B56*100</f>
        <v>30.870607028753994</v>
      </c>
      <c r="C56" s="7">
        <f>(PSCE!C68-PSCE!C56)/PSCE!C56*100</f>
        <v>23.910193379219926</v>
      </c>
      <c r="D56" s="7">
        <f>(PSCE!D68-PSCE!D56)/PSCE!D56*100</f>
        <v>18.997584595385991</v>
      </c>
      <c r="E56" s="7">
        <f>(PSCE!E68-PSCE!E56)/PSCE!E56*100</f>
        <v>26.755907439905318</v>
      </c>
      <c r="F56" s="7">
        <f>(PSCE!F68-PSCE!F56)/PSCE!F56*100</f>
        <v>9.0075853350189643</v>
      </c>
      <c r="G56" s="7">
        <f>(PSCE!G68-PSCE!G56)/PSCE!G56*100</f>
        <v>19.265332637774737</v>
      </c>
      <c r="H56" s="7">
        <f>(PSCE!H68-PSCE!H56)/PSCE!H56*100</f>
        <v>18.26051266743778</v>
      </c>
    </row>
    <row r="57" spans="1:8" hidden="1">
      <c r="A57" s="5">
        <v>34820</v>
      </c>
      <c r="B57" s="7">
        <f>(PSCE!B69-PSCE!B57)/PSCE!B57*100</f>
        <v>34.958236341229629</v>
      </c>
      <c r="C57" s="7">
        <f>(PSCE!C69-PSCE!C57)/PSCE!C57*100</f>
        <v>9.4755931691098674</v>
      </c>
      <c r="D57" s="7">
        <f>(PSCE!D69-PSCE!D57)/PSCE!D57*100</f>
        <v>18.801037261414145</v>
      </c>
      <c r="E57" s="7">
        <f>(PSCE!E69-PSCE!E57)/PSCE!E57*100</f>
        <v>28.071932073053507</v>
      </c>
      <c r="F57" s="7">
        <f>(PSCE!F69-PSCE!F57)/PSCE!F57*100</f>
        <v>9.4925937598487238</v>
      </c>
      <c r="G57" s="7">
        <f>(PSCE!G69-PSCE!G57)/PSCE!G57*100</f>
        <v>19.566508602642624</v>
      </c>
      <c r="H57" s="7">
        <f>(PSCE!H69-PSCE!H57)/PSCE!H57*100</f>
        <v>16.744539411206077</v>
      </c>
    </row>
    <row r="58" spans="1:8" hidden="1">
      <c r="A58" s="5">
        <v>34851</v>
      </c>
      <c r="B58" s="7">
        <f>(PSCE!B70-PSCE!B58)/PSCE!B58*100</f>
        <v>71.558197747183982</v>
      </c>
      <c r="C58" s="7">
        <f>(PSCE!C70-PSCE!C58)/PSCE!C58*100</f>
        <v>-11.21296665338116</v>
      </c>
      <c r="D58" s="7">
        <f>(PSCE!D70-PSCE!D58)/PSCE!D58*100</f>
        <v>19.03269322329789</v>
      </c>
      <c r="E58" s="7">
        <f>(PSCE!E70-PSCE!E58)/PSCE!E58*100</f>
        <v>27.786923800564438</v>
      </c>
      <c r="F58" s="7">
        <f>(PSCE!F70-PSCE!F58)/PSCE!F58*100</f>
        <v>13.820467242254953</v>
      </c>
      <c r="G58" s="7">
        <f>(PSCE!G70-PSCE!G58)/PSCE!G58*100</f>
        <v>19.51666618678798</v>
      </c>
      <c r="H58" s="7">
        <f>(PSCE!H70-PSCE!H58)/PSCE!H58*100</f>
        <v>16.677521227835189</v>
      </c>
    </row>
    <row r="59" spans="1:8" hidden="1">
      <c r="A59" s="5">
        <v>34881</v>
      </c>
      <c r="B59" s="7">
        <f>(PSCE!B71-PSCE!B59)/PSCE!B59*100</f>
        <v>30.320733104238258</v>
      </c>
      <c r="C59" s="7">
        <f>(PSCE!C71-PSCE!C59)/PSCE!C59*100</f>
        <v>-2.9012929675181329</v>
      </c>
      <c r="D59" s="7">
        <f>(PSCE!D71-PSCE!D59)/PSCE!D59*100</f>
        <v>18.830912552640594</v>
      </c>
      <c r="E59" s="7">
        <f>(PSCE!E71-PSCE!E59)/PSCE!E59*100</f>
        <v>26.3573543928924</v>
      </c>
      <c r="F59" s="7">
        <f>(PSCE!F71-PSCE!F59)/PSCE!F59*100</f>
        <v>15.844090103771197</v>
      </c>
      <c r="G59" s="7">
        <f>(PSCE!G71-PSCE!G59)/PSCE!G59*100</f>
        <v>19.448290249777152</v>
      </c>
      <c r="H59" s="7">
        <f>(PSCE!H71-PSCE!H59)/PSCE!H59*100</f>
        <v>16.22618315918869</v>
      </c>
    </row>
    <row r="60" spans="1:8" hidden="1">
      <c r="A60" s="5">
        <v>34912</v>
      </c>
      <c r="B60" s="7">
        <f>(PSCE!B72-PSCE!B60)/PSCE!B60*100</f>
        <v>19.261288494237672</v>
      </c>
      <c r="C60" s="7">
        <f>(PSCE!C72-PSCE!C60)/PSCE!C60*100</f>
        <v>3.624801271860095</v>
      </c>
      <c r="D60" s="7">
        <f>(PSCE!D72-PSCE!D60)/PSCE!D60*100</f>
        <v>19.09793185002378</v>
      </c>
      <c r="E60" s="7">
        <f>(PSCE!E72-PSCE!E60)/PSCE!E60*100</f>
        <v>27.320686945785162</v>
      </c>
      <c r="F60" s="7">
        <f>(PSCE!F72-PSCE!F60)/PSCE!F60*100</f>
        <v>15.251798561151078</v>
      </c>
      <c r="G60" s="7">
        <f>(PSCE!G72-PSCE!G60)/PSCE!G60*100</f>
        <v>19.012883932813505</v>
      </c>
      <c r="H60" s="7">
        <f>(PSCE!H72-PSCE!H60)/PSCE!H60*100</f>
        <v>17.308199947205491</v>
      </c>
    </row>
    <row r="61" spans="1:8" hidden="1">
      <c r="A61" s="5">
        <v>34943</v>
      </c>
      <c r="B61" s="7">
        <f>(PSCE!B73-PSCE!B61)/PSCE!B61*100</f>
        <v>12.210388639760836</v>
      </c>
      <c r="C61" s="7">
        <f>(PSCE!C73-PSCE!C61)/PSCE!C61*100</f>
        <v>2.8996065860410902</v>
      </c>
      <c r="D61" s="7">
        <f>(PSCE!D73-PSCE!D61)/PSCE!D61*100</f>
        <v>19.051264685963311</v>
      </c>
      <c r="E61" s="7">
        <f>(PSCE!E73-PSCE!E61)/PSCE!E61*100</f>
        <v>28.098838281394062</v>
      </c>
      <c r="F61" s="7">
        <f>(PSCE!F73-PSCE!F61)/PSCE!F61*100</f>
        <v>17.844886753603294</v>
      </c>
      <c r="G61" s="7">
        <f>(PSCE!G73-PSCE!G61)/PSCE!G61*100</f>
        <v>18.876295098831655</v>
      </c>
      <c r="H61" s="7">
        <f>(PSCE!H73-PSCE!H61)/PSCE!H61*100</f>
        <v>16.636916220409972</v>
      </c>
    </row>
    <row r="62" spans="1:8" hidden="1">
      <c r="A62" s="5">
        <v>34973</v>
      </c>
      <c r="B62" s="7">
        <f>(PSCE!B74-PSCE!B62)/PSCE!B62*100</f>
        <v>12.610811750391102</v>
      </c>
      <c r="C62" s="7">
        <f>(PSCE!C74-PSCE!C62)/PSCE!C62*100</f>
        <v>6.6916237716424893</v>
      </c>
      <c r="D62" s="7">
        <f>(PSCE!D74-PSCE!D62)/PSCE!D62*100</f>
        <v>18.253872694132937</v>
      </c>
      <c r="E62" s="7">
        <f>(PSCE!E74-PSCE!E62)/PSCE!E62*100</f>
        <v>27.679908708366025</v>
      </c>
      <c r="F62" s="7">
        <f>(PSCE!F74-PSCE!F62)/PSCE!F62*100</f>
        <v>18.852715115915768</v>
      </c>
      <c r="G62" s="7">
        <f>(PSCE!G74-PSCE!G62)/PSCE!G62*100</f>
        <v>18.312642101844165</v>
      </c>
      <c r="H62" s="7">
        <f>(PSCE!H74-PSCE!H62)/PSCE!H62*100</f>
        <v>14.992090448052856</v>
      </c>
    </row>
    <row r="63" spans="1:8" hidden="1">
      <c r="A63" s="5">
        <v>35004</v>
      </c>
      <c r="B63" s="7">
        <f>(PSCE!B75-PSCE!B63)/PSCE!B63*100</f>
        <v>12.122715620606963</v>
      </c>
      <c r="C63" s="7">
        <f>(PSCE!C75-PSCE!C63)/PSCE!C63*100</f>
        <v>2.5543716245803529</v>
      </c>
      <c r="D63" s="7">
        <f>(PSCE!D75-PSCE!D63)/PSCE!D63*100</f>
        <v>17.418940296625852</v>
      </c>
      <c r="E63" s="7">
        <f>(PSCE!E75-PSCE!E63)/PSCE!E63*100</f>
        <v>27.527796173015929</v>
      </c>
      <c r="F63" s="7">
        <f>(PSCE!F75-PSCE!F63)/PSCE!F63*100</f>
        <v>18.074128350735787</v>
      </c>
      <c r="G63" s="7">
        <f>(PSCE!G75-PSCE!G63)/PSCE!G63*100</f>
        <v>19.339597553408385</v>
      </c>
      <c r="H63" s="7">
        <f>(PSCE!H75-PSCE!H63)/PSCE!H63*100</f>
        <v>11.540427852444303</v>
      </c>
    </row>
    <row r="64" spans="1:8" hidden="1">
      <c r="A64" s="5">
        <v>35034</v>
      </c>
      <c r="B64" s="7">
        <f>(PSCE!B76-PSCE!B64)/PSCE!B64*100</f>
        <v>22.194864579669364</v>
      </c>
      <c r="C64" s="7">
        <f>(PSCE!C76-PSCE!C64)/PSCE!C64*100</f>
        <v>1.2357544967733078</v>
      </c>
      <c r="D64" s="7">
        <f>(PSCE!D76-PSCE!D64)/PSCE!D64*100</f>
        <v>18.048435495922423</v>
      </c>
      <c r="E64" s="7">
        <f>(PSCE!E76-PSCE!E64)/PSCE!E64*100</f>
        <v>27.254188899840258</v>
      </c>
      <c r="F64" s="7">
        <f>(PSCE!F76-PSCE!F64)/PSCE!F64*100</f>
        <v>16.62553422018901</v>
      </c>
      <c r="G64" s="7">
        <f>(PSCE!G76-PSCE!G64)/PSCE!G64*100</f>
        <v>19.168678070451602</v>
      </c>
      <c r="H64" s="7">
        <f>(PSCE!H76-PSCE!H64)/PSCE!H64*100</f>
        <v>13.872973844938647</v>
      </c>
    </row>
    <row r="65" spans="1:8" hidden="1">
      <c r="A65" s="5">
        <v>35065</v>
      </c>
      <c r="B65" s="7">
        <f>(PSCE!B77-PSCE!B65)/PSCE!B65*100</f>
        <v>24.127704117236568</v>
      </c>
      <c r="C65" s="7">
        <f>(PSCE!C77-PSCE!C65)/PSCE!C65*100</f>
        <v>6.2406639004149378</v>
      </c>
      <c r="D65" s="7">
        <f>(PSCE!D77-PSCE!D65)/PSCE!D65*100</f>
        <v>17.864882392951486</v>
      </c>
      <c r="E65" s="7">
        <f>(PSCE!E77-PSCE!E65)/PSCE!E65*100</f>
        <v>30.655266710512652</v>
      </c>
      <c r="F65" s="7">
        <f>(PSCE!F77-PSCE!F65)/PSCE!F65*100</f>
        <v>18.802636396924203</v>
      </c>
      <c r="G65" s="7">
        <f>(PSCE!G77-PSCE!G65)/PSCE!G65*100</f>
        <v>18.523457597370754</v>
      </c>
      <c r="H65" s="7">
        <f>(PSCE!H77-PSCE!H65)/PSCE!H65*100</f>
        <v>12.814928313450805</v>
      </c>
    </row>
    <row r="66" spans="1:8" hidden="1">
      <c r="A66" s="5">
        <v>35096</v>
      </c>
      <c r="B66" s="7">
        <f>(PSCE!B78-PSCE!B66)/PSCE!B66*100</f>
        <v>13.349475383373688</v>
      </c>
      <c r="C66" s="7">
        <f>(PSCE!C78-PSCE!C66)/PSCE!C66*100</f>
        <v>2.9239766081871341</v>
      </c>
      <c r="D66" s="7">
        <f>(PSCE!D78-PSCE!D66)/PSCE!D66*100</f>
        <v>17.938633442948827</v>
      </c>
      <c r="E66" s="7">
        <f>(PSCE!E78-PSCE!E66)/PSCE!E66*100</f>
        <v>29.980282839271144</v>
      </c>
      <c r="F66" s="7">
        <f>(PSCE!F78-PSCE!F66)/PSCE!F66*100</f>
        <v>18.003820439350527</v>
      </c>
      <c r="G66" s="7">
        <f>(PSCE!G78-PSCE!G66)/PSCE!G66*100</f>
        <v>18.279679090078197</v>
      </c>
      <c r="H66" s="7">
        <f>(PSCE!H78-PSCE!H66)/PSCE!H66*100</f>
        <v>13.695500616721187</v>
      </c>
    </row>
    <row r="67" spans="1:8" hidden="1">
      <c r="A67" s="5">
        <v>35125</v>
      </c>
      <c r="B67" s="7">
        <f>(PSCE!B79-PSCE!B67)/PSCE!B67*100</f>
        <v>26.518324607329841</v>
      </c>
      <c r="C67" s="7">
        <f>(PSCE!C79-PSCE!C67)/PSCE!C67*100</f>
        <v>6.0964083175803401</v>
      </c>
      <c r="D67" s="7">
        <f>(PSCE!D79-PSCE!D67)/PSCE!D67*100</f>
        <v>18.61852072027154</v>
      </c>
      <c r="E67" s="7">
        <f>(PSCE!E79-PSCE!E67)/PSCE!E67*100</f>
        <v>28.835569032002901</v>
      </c>
      <c r="F67" s="7">
        <f>(PSCE!F79-PSCE!F67)/PSCE!F67*100</f>
        <v>17.488999706658845</v>
      </c>
      <c r="G67" s="7">
        <f>(PSCE!G79-PSCE!G67)/PSCE!G67*100</f>
        <v>18.250592199646348</v>
      </c>
      <c r="H67" s="7">
        <f>(PSCE!H79-PSCE!H67)/PSCE!H67*100</f>
        <v>15.979541393368073</v>
      </c>
    </row>
    <row r="68" spans="1:8" hidden="1">
      <c r="A68" s="5">
        <v>35156</v>
      </c>
      <c r="B68" s="7">
        <f>(PSCE!B80-PSCE!B68)/PSCE!B68*100</f>
        <v>37.188485403316044</v>
      </c>
      <c r="C68" s="7">
        <f>(PSCE!C80-PSCE!C68)/PSCE!C68*100</f>
        <v>-21.518317682846185</v>
      </c>
      <c r="D68" s="7">
        <f>(PSCE!D80-PSCE!D68)/PSCE!D68*100</f>
        <v>17.786580687105712</v>
      </c>
      <c r="E68" s="7">
        <f>(PSCE!E80-PSCE!E68)/PSCE!E68*100</f>
        <v>25.863678804855279</v>
      </c>
      <c r="F68" s="7">
        <f>(PSCE!F80-PSCE!F68)/PSCE!F68*100</f>
        <v>17.651493186430852</v>
      </c>
      <c r="G68" s="7">
        <f>(PSCE!G80-PSCE!G68)/PSCE!G68*100</f>
        <v>18.352727572831558</v>
      </c>
      <c r="H68" s="7">
        <f>(PSCE!H80-PSCE!H68)/PSCE!H68*100</f>
        <v>14.451280433296523</v>
      </c>
    </row>
    <row r="69" spans="1:8" hidden="1">
      <c r="A69" s="5">
        <v>35186</v>
      </c>
      <c r="B69" s="7">
        <f>(PSCE!B81-PSCE!B69)/PSCE!B69*100</f>
        <v>26.095779220779221</v>
      </c>
      <c r="C69" s="7">
        <f>(PSCE!C81-PSCE!C69)/PSCE!C69*100</f>
        <v>-14.494754279403644</v>
      </c>
      <c r="D69" s="7">
        <f>(PSCE!D81-PSCE!D69)/PSCE!D69*100</f>
        <v>19.33094502218708</v>
      </c>
      <c r="E69" s="7">
        <f>(PSCE!E81-PSCE!E69)/PSCE!E69*100</f>
        <v>26.847421584263692</v>
      </c>
      <c r="F69" s="7">
        <f>(PSCE!F81-PSCE!F69)/PSCE!F69*100</f>
        <v>18.127914339991939</v>
      </c>
      <c r="G69" s="7">
        <f>(PSCE!G81-PSCE!G69)/PSCE!G69*100</f>
        <v>18.254666275774454</v>
      </c>
      <c r="H69" s="7">
        <f>(PSCE!H81-PSCE!H69)/PSCE!H69*100</f>
        <v>18.384147333485178</v>
      </c>
    </row>
    <row r="70" spans="1:8" hidden="1">
      <c r="A70" s="5">
        <v>35217</v>
      </c>
      <c r="B70" s="7">
        <f>(PSCE!B82-PSCE!B70)/PSCE!B70*100</f>
        <v>17.463067663687763</v>
      </c>
      <c r="C70" s="7">
        <f>(PSCE!C82-PSCE!C70)/PSCE!C70*100</f>
        <v>4.848122100852911</v>
      </c>
      <c r="D70" s="7">
        <f>(PSCE!D82-PSCE!D70)/PSCE!D70*100</f>
        <v>19.078993663174192</v>
      </c>
      <c r="E70" s="7">
        <f>(PSCE!E82-PSCE!E70)/PSCE!E70*100</f>
        <v>26.824330542007914</v>
      </c>
      <c r="F70" s="7">
        <f>(PSCE!F82-PSCE!F70)/PSCE!F70*100</f>
        <v>16.799598415974121</v>
      </c>
      <c r="G70" s="7">
        <f>(PSCE!G82-PSCE!G70)/PSCE!G70*100</f>
        <v>18.093922651933703</v>
      </c>
      <c r="H70" s="7">
        <f>(PSCE!H82-PSCE!H70)/PSCE!H70*100</f>
        <v>18.14198902591863</v>
      </c>
    </row>
    <row r="71" spans="1:8" hidden="1">
      <c r="A71" s="5">
        <v>35247</v>
      </c>
      <c r="B71" s="7">
        <f>(PSCE!B83-PSCE!B71)/PSCE!B71*100</f>
        <v>10.899182561307901</v>
      </c>
      <c r="C71" s="7">
        <f>(PSCE!C83-PSCE!C71)/PSCE!C71*100</f>
        <v>11.026307242611237</v>
      </c>
      <c r="D71" s="7">
        <f>(PSCE!D83-PSCE!D71)/PSCE!D71*100</f>
        <v>19.511883558644048</v>
      </c>
      <c r="E71" s="7">
        <f>(PSCE!E83-PSCE!E71)/PSCE!E71*100</f>
        <v>26.655649038461537</v>
      </c>
      <c r="F71" s="7">
        <f>(PSCE!F83-PSCE!F71)/PSCE!F71*100</f>
        <v>14.927900371422329</v>
      </c>
      <c r="G71" s="7">
        <f>(PSCE!G83-PSCE!G71)/PSCE!G71*100</f>
        <v>18.849979755960085</v>
      </c>
      <c r="H71" s="7">
        <f>(PSCE!H83-PSCE!H71)/PSCE!H71*100</f>
        <v>18.78143113406124</v>
      </c>
    </row>
    <row r="72" spans="1:8" hidden="1">
      <c r="A72" s="5">
        <v>35278</v>
      </c>
      <c r="B72" s="7">
        <f>(PSCE!B84-PSCE!B72)/PSCE!B72*100</f>
        <v>1.497029702970297</v>
      </c>
      <c r="C72" s="7">
        <f>(PSCE!C84-PSCE!C72)/PSCE!C72*100</f>
        <v>-0.8898435102792267</v>
      </c>
      <c r="D72" s="7">
        <f>(PSCE!D84-PSCE!D72)/PSCE!D72*100</f>
        <v>18.773541124793596</v>
      </c>
      <c r="E72" s="7">
        <f>(PSCE!E84-PSCE!E72)/PSCE!E72*100</f>
        <v>25.460636515912899</v>
      </c>
      <c r="F72" s="7">
        <f>(PSCE!F84-PSCE!F72)/PSCE!F72*100</f>
        <v>15.80632904521522</v>
      </c>
      <c r="G72" s="7">
        <f>(PSCE!G84-PSCE!G72)/PSCE!G72*100</f>
        <v>18.910858538418186</v>
      </c>
      <c r="H72" s="7">
        <f>(PSCE!H84-PSCE!H72)/PSCE!H72*100</f>
        <v>16.825718289402356</v>
      </c>
    </row>
    <row r="73" spans="1:8" hidden="1">
      <c r="A73" s="5">
        <v>35309</v>
      </c>
      <c r="B73" s="7">
        <f>(PSCE!B85-PSCE!B73)/PSCE!B73*100</f>
        <v>13.995504121222213</v>
      </c>
      <c r="C73" s="7">
        <f>(PSCE!C85-PSCE!C73)/PSCE!C73*100</f>
        <v>-17.247238742565845</v>
      </c>
      <c r="D73" s="7">
        <f>(PSCE!D85-PSCE!D73)/PSCE!D73*100</f>
        <v>18.881197949239798</v>
      </c>
      <c r="E73" s="7">
        <f>(PSCE!E85-PSCE!E73)/PSCE!E73*100</f>
        <v>24.137732481142397</v>
      </c>
      <c r="F73" s="7">
        <f>(PSCE!F85-PSCE!F73)/PSCE!F73*100</f>
        <v>19.807274845131573</v>
      </c>
      <c r="G73" s="7">
        <f>(PSCE!G85-PSCE!G73)/PSCE!G73*100</f>
        <v>18.869907203510969</v>
      </c>
      <c r="H73" s="7">
        <f>(PSCE!H85-PSCE!H73)/PSCE!H73*100</f>
        <v>16.894561531613537</v>
      </c>
    </row>
    <row r="74" spans="1:8" hidden="1">
      <c r="A74" s="5">
        <v>35339</v>
      </c>
      <c r="B74" s="7">
        <f>(PSCE!B86-PSCE!B74)/PSCE!B74*100</f>
        <v>2.9868025005788374</v>
      </c>
      <c r="C74" s="7">
        <f>(PSCE!C86-PSCE!C74)/PSCE!C74*100</f>
        <v>-20.248538011695906</v>
      </c>
      <c r="D74" s="7">
        <f>(PSCE!D86-PSCE!D74)/PSCE!D74*100</f>
        <v>20.196406126017315</v>
      </c>
      <c r="E74" s="7">
        <f>(PSCE!E86-PSCE!E74)/PSCE!E74*100</f>
        <v>22.827058429225787</v>
      </c>
      <c r="F74" s="7">
        <f>(PSCE!F86-PSCE!F74)/PSCE!F74*100</f>
        <v>18.759200841219769</v>
      </c>
      <c r="G74" s="7">
        <f>(PSCE!G86-PSCE!G74)/PSCE!G74*100</f>
        <v>18.768730983047746</v>
      </c>
      <c r="H74" s="7">
        <f>(PSCE!H86-PSCE!H74)/PSCE!H74*100</f>
        <v>21.413904370783222</v>
      </c>
    </row>
    <row r="75" spans="1:8" hidden="1">
      <c r="A75" s="5">
        <v>35370</v>
      </c>
      <c r="B75" s="7">
        <f>(PSCE!B87-PSCE!B75)/PSCE!B75*100</f>
        <v>-7.2866730584851398</v>
      </c>
      <c r="C75" s="7">
        <f>(PSCE!C87-PSCE!C75)/PSCE!C75*100</f>
        <v>-18.289211500142326</v>
      </c>
      <c r="D75" s="7">
        <f>(PSCE!D87-PSCE!D75)/PSCE!D75*100</f>
        <v>19.030796724990648</v>
      </c>
      <c r="E75" s="7">
        <f>(PSCE!E87-PSCE!E75)/PSCE!E75*100</f>
        <v>22.985050151684934</v>
      </c>
      <c r="F75" s="7">
        <f>(PSCE!F87-PSCE!F75)/PSCE!F75*100</f>
        <v>17.820758132078399</v>
      </c>
      <c r="G75" s="7">
        <f>(PSCE!G87-PSCE!G75)/PSCE!G75*100</f>
        <v>17.148120362185892</v>
      </c>
      <c r="H75" s="7">
        <f>(PSCE!H87-PSCE!H75)/PSCE!H75*100</f>
        <v>20.377066378757171</v>
      </c>
    </row>
    <row r="76" spans="1:8" hidden="1">
      <c r="A76" s="5">
        <v>35400</v>
      </c>
      <c r="B76" s="7">
        <f>(PSCE!B88-PSCE!B76)/PSCE!B76*100</f>
        <v>-2.7705814622913065</v>
      </c>
      <c r="C76" s="7">
        <f>(PSCE!C88-PSCE!C76)/PSCE!C76*100</f>
        <v>-20.480130204801302</v>
      </c>
      <c r="D76" s="7">
        <f>(PSCE!D88-PSCE!D76)/PSCE!D76*100</f>
        <v>17.73585927477906</v>
      </c>
      <c r="E76" s="7">
        <f>(PSCE!E88-PSCE!E76)/PSCE!E76*100</f>
        <v>21.200790556060038</v>
      </c>
      <c r="F76" s="7">
        <f>(PSCE!F88-PSCE!F76)/PSCE!F76*100</f>
        <v>16.836129032258064</v>
      </c>
      <c r="G76" s="7">
        <f>(PSCE!G88-PSCE!G76)/PSCE!G76*100</f>
        <v>16.859547799540607</v>
      </c>
      <c r="H76" s="7">
        <f>(PSCE!H88-PSCE!H76)/PSCE!H76*100</f>
        <v>17.805328409390661</v>
      </c>
    </row>
    <row r="77" spans="1:8" hidden="1">
      <c r="A77" s="5">
        <v>35431</v>
      </c>
      <c r="B77" s="7">
        <f>(PSCE!B89-PSCE!B77)/PSCE!B77*100</f>
        <v>3.499648629655657</v>
      </c>
      <c r="C77" s="7">
        <f>(PSCE!C89-PSCE!C77)/PSCE!C77*100</f>
        <v>-13.232307451960631</v>
      </c>
      <c r="D77" s="7">
        <f>(PSCE!D89-PSCE!D77)/PSCE!D77*100</f>
        <v>18.391086119200676</v>
      </c>
      <c r="E77" s="7">
        <f>(PSCE!E89-PSCE!E77)/PSCE!E77*100</f>
        <v>21.094184660219899</v>
      </c>
      <c r="F77" s="7">
        <f>(PSCE!F89-PSCE!F77)/PSCE!F77*100</f>
        <v>16.566497149021419</v>
      </c>
      <c r="G77" s="7">
        <f>(PSCE!G89-PSCE!G77)/PSCE!G77*100</f>
        <v>16.708647585310793</v>
      </c>
      <c r="H77" s="7">
        <f>(PSCE!H89-PSCE!H77)/PSCE!H77*100</f>
        <v>19.994373247703219</v>
      </c>
    </row>
    <row r="78" spans="1:8" hidden="1">
      <c r="A78" s="5">
        <v>35462</v>
      </c>
      <c r="B78" s="7">
        <f>(PSCE!B90-PSCE!B78)/PSCE!B78*100</f>
        <v>2.1361435488464826</v>
      </c>
      <c r="C78" s="7">
        <f>(PSCE!C90-PSCE!C78)/PSCE!C78*100</f>
        <v>-2.1484375</v>
      </c>
      <c r="D78" s="7">
        <f>(PSCE!D90-PSCE!D78)/PSCE!D78*100</f>
        <v>18.436585454174363</v>
      </c>
      <c r="E78" s="7">
        <f>(PSCE!E90-PSCE!E78)/PSCE!E78*100</f>
        <v>20.204001569242841</v>
      </c>
      <c r="F78" s="7">
        <f>(PSCE!F90-PSCE!F78)/PSCE!F78*100</f>
        <v>15.14063132335087</v>
      </c>
      <c r="G78" s="7">
        <f>(PSCE!G90-PSCE!G78)/PSCE!G78*100</f>
        <v>16.577945679860338</v>
      </c>
      <c r="H78" s="7">
        <f>(PSCE!H90-PSCE!H78)/PSCE!H78*100</f>
        <v>20.864307007282747</v>
      </c>
    </row>
    <row r="79" spans="1:8" hidden="1">
      <c r="A79" s="5">
        <v>35490</v>
      </c>
      <c r="B79" s="7">
        <f>(PSCE!B91-PSCE!B79)/PSCE!B79*100</f>
        <v>-1.6345954893440928</v>
      </c>
      <c r="C79" s="7">
        <f>(PSCE!C91-PSCE!C79)/PSCE!C79*100</f>
        <v>-16.005939123979214</v>
      </c>
      <c r="D79" s="7">
        <f>(PSCE!D91-PSCE!D79)/PSCE!D79*100</f>
        <v>17.46281686497672</v>
      </c>
      <c r="E79" s="7">
        <f>(PSCE!E91-PSCE!E79)/PSCE!E79*100</f>
        <v>18.109490918393451</v>
      </c>
      <c r="F79" s="7">
        <f>(PSCE!F91-PSCE!F79)/PSCE!F79*100</f>
        <v>14.3513432537701</v>
      </c>
      <c r="G79" s="7">
        <f>(PSCE!G91-PSCE!G79)/PSCE!G79*100</f>
        <v>16.115198239439106</v>
      </c>
      <c r="H79" s="7">
        <f>(PSCE!H91-PSCE!H79)/PSCE!H79*100</f>
        <v>19.567122731592107</v>
      </c>
    </row>
    <row r="80" spans="1:8" hidden="1">
      <c r="A80" s="5">
        <v>35521</v>
      </c>
      <c r="B80" s="7">
        <f>(PSCE!B92-PSCE!B80)/PSCE!B80*100</f>
        <v>3.8926373544895085</v>
      </c>
      <c r="C80" s="7">
        <f>(PSCE!C92-PSCE!C80)/PSCE!C80*100</f>
        <v>-6.2521065048870907</v>
      </c>
      <c r="D80" s="7">
        <f>(PSCE!D92-PSCE!D80)/PSCE!D80*100</f>
        <v>18.398023201707232</v>
      </c>
      <c r="E80" s="7">
        <f>(PSCE!E92-PSCE!E80)/PSCE!E80*100</f>
        <v>19.51550189297043</v>
      </c>
      <c r="F80" s="7">
        <f>(PSCE!F92-PSCE!F80)/PSCE!F80*100</f>
        <v>12.923258908768299</v>
      </c>
      <c r="G80" s="7">
        <f>(PSCE!G92-PSCE!G80)/PSCE!G80*100</f>
        <v>15.754351221689166</v>
      </c>
      <c r="H80" s="7">
        <f>(PSCE!H92-PSCE!H80)/PSCE!H80*100</f>
        <v>22.501056732766067</v>
      </c>
    </row>
    <row r="81" spans="1:8" hidden="1">
      <c r="A81" s="5">
        <v>35551</v>
      </c>
      <c r="B81" s="7">
        <f>(PSCE!B93-PSCE!B81)/PSCE!B81*100</f>
        <v>8.9153524299967817</v>
      </c>
      <c r="C81" s="7">
        <f>(PSCE!C93-PSCE!C81)/PSCE!C81*100</f>
        <v>-10.897642880206652</v>
      </c>
      <c r="D81" s="7">
        <f>(PSCE!D93-PSCE!D81)/PSCE!D81*100</f>
        <v>17.53629023310075</v>
      </c>
      <c r="E81" s="7">
        <f>(PSCE!E93-PSCE!E81)/PSCE!E81*100</f>
        <v>15.835017997140181</v>
      </c>
      <c r="F81" s="7">
        <f>(PSCE!F93-PSCE!F81)/PSCE!F81*100</f>
        <v>11.851851851851853</v>
      </c>
      <c r="G81" s="7">
        <f>(PSCE!G93-PSCE!G81)/PSCE!G81*100</f>
        <v>15.363055394870948</v>
      </c>
      <c r="H81" s="7">
        <f>(PSCE!H93-PSCE!H81)/PSCE!H81*100</f>
        <v>22.128466591540004</v>
      </c>
    </row>
    <row r="82" spans="1:8" hidden="1">
      <c r="A82" s="5">
        <v>35582</v>
      </c>
      <c r="B82" s="7">
        <f>(PSCE!B94-PSCE!B82)/PSCE!B82*100</f>
        <v>9.5411846906296081</v>
      </c>
      <c r="C82" s="7">
        <f>(PSCE!C94-PSCE!C82)/PSCE!C82*100</f>
        <v>-15.769944341372913</v>
      </c>
      <c r="D82" s="7">
        <f>(PSCE!D94-PSCE!D82)/PSCE!D82*100</f>
        <v>17.287978502382405</v>
      </c>
      <c r="E82" s="7">
        <f>(PSCE!E94-PSCE!E82)/PSCE!E82*100</f>
        <v>14.337541721085472</v>
      </c>
      <c r="F82" s="7">
        <f>(PSCE!F94-PSCE!F82)/PSCE!F82*100</f>
        <v>8.8964232844658806</v>
      </c>
      <c r="G82" s="7">
        <f>(PSCE!G94-PSCE!G82)/PSCE!G82*100</f>
        <v>14.831361349109207</v>
      </c>
      <c r="H82" s="7">
        <f>(PSCE!H94-PSCE!H82)/PSCE!H82*100</f>
        <v>23.162502117189799</v>
      </c>
    </row>
    <row r="83" spans="1:8" hidden="1">
      <c r="A83" s="5">
        <v>35612</v>
      </c>
      <c r="B83" s="7">
        <f>(PSCE!B95-PSCE!B83)/PSCE!B83*100</f>
        <v>17.333756043433464</v>
      </c>
      <c r="C83" s="7">
        <f>(PSCE!C95-PSCE!C83)/PSCE!C83*100</f>
        <v>-14.933450343718006</v>
      </c>
      <c r="D83" s="7">
        <f>(PSCE!D95-PSCE!D83)/PSCE!D83*100</f>
        <v>15.261121443382713</v>
      </c>
      <c r="E83" s="7">
        <f>(PSCE!E95-PSCE!E83)/PSCE!E83*100</f>
        <v>12.172902185001542</v>
      </c>
      <c r="F83" s="7">
        <f>(PSCE!F95-PSCE!F83)/PSCE!F83*100</f>
        <v>6.5966446461670074</v>
      </c>
      <c r="G83" s="7">
        <f>(PSCE!G95-PSCE!G83)/PSCE!G83*100</f>
        <v>13.593886725403623</v>
      </c>
      <c r="H83" s="7">
        <f>(PSCE!H95-PSCE!H83)/PSCE!H83*100</f>
        <v>20.167781133788431</v>
      </c>
    </row>
    <row r="84" spans="1:8" hidden="1">
      <c r="A84" s="5">
        <v>35643</v>
      </c>
      <c r="B84" s="7">
        <f>(PSCE!B96-PSCE!B84)/PSCE!B84*100</f>
        <v>9.6066801935383186</v>
      </c>
      <c r="C84" s="7">
        <f>(PSCE!C96-PSCE!C84)/PSCE!C84*100</f>
        <v>-0.65015479876160986</v>
      </c>
      <c r="D84" s="7">
        <f>(PSCE!D96-PSCE!D84)/PSCE!D84*100</f>
        <v>15.186760198209331</v>
      </c>
      <c r="E84" s="7">
        <f>(PSCE!E96-PSCE!E84)/PSCE!E84*100</f>
        <v>11.634225751294123</v>
      </c>
      <c r="F84" s="7">
        <f>(PSCE!F96-PSCE!F84)/PSCE!F84*100</f>
        <v>5.5823763768455592</v>
      </c>
      <c r="G84" s="7">
        <f>(PSCE!G96-PSCE!G84)/PSCE!G84*100</f>
        <v>12.987209616156829</v>
      </c>
      <c r="H84" s="7">
        <f>(PSCE!H96-PSCE!H84)/PSCE!H84*100</f>
        <v>21.234142027894272</v>
      </c>
    </row>
    <row r="85" spans="1:8" hidden="1">
      <c r="A85" s="5">
        <v>35674</v>
      </c>
      <c r="B85" s="7">
        <f>(PSCE!B97-PSCE!B85)/PSCE!B85*100</f>
        <v>-1.3584574934268185</v>
      </c>
      <c r="C85" s="7">
        <f>(PSCE!C97-PSCE!C85)/PSCE!C85*100</f>
        <v>13.00479123887748</v>
      </c>
      <c r="D85" s="7">
        <f>(PSCE!D97-PSCE!D85)/PSCE!D85*100</f>
        <v>14.937851831156712</v>
      </c>
      <c r="E85" s="7">
        <f>(PSCE!E97-PSCE!E85)/PSCE!E85*100</f>
        <v>10.647525395426504</v>
      </c>
      <c r="F85" s="7">
        <f>(PSCE!F97-PSCE!F85)/PSCE!F85*100</f>
        <v>0.52589711861410637</v>
      </c>
      <c r="G85" s="7">
        <f>(PSCE!G97-PSCE!G85)/PSCE!G85*100</f>
        <v>12.619844648834865</v>
      </c>
      <c r="H85" s="7">
        <f>(PSCE!H97-PSCE!H85)/PSCE!H85*100</f>
        <v>22.362937798961177</v>
      </c>
    </row>
    <row r="86" spans="1:8" hidden="1">
      <c r="A86" s="5">
        <v>35704</v>
      </c>
      <c r="B86" s="7">
        <f>(PSCE!B98-PSCE!B86)/PSCE!B86*100</f>
        <v>17.880695443645084</v>
      </c>
      <c r="C86" s="7">
        <f>(PSCE!C98-PSCE!C86)/PSCE!C86*100</f>
        <v>21.888175985334556</v>
      </c>
      <c r="D86" s="7">
        <f>(PSCE!D98-PSCE!D86)/PSCE!D86*100</f>
        <v>14.218279434832521</v>
      </c>
      <c r="E86" s="7">
        <f>(PSCE!E98-PSCE!E86)/PSCE!E86*100</f>
        <v>11.560588489437661</v>
      </c>
      <c r="F86" s="7">
        <f>(PSCE!F98-PSCE!F86)/PSCE!F86*100</f>
        <v>-1.3812643881707101</v>
      </c>
      <c r="G86" s="7">
        <f>(PSCE!G98-PSCE!G86)/PSCE!G86*100</f>
        <v>12.030562778901409</v>
      </c>
      <c r="H86" s="7">
        <f>(PSCE!H98-PSCE!H86)/PSCE!H86*100</f>
        <v>20.966250385317124</v>
      </c>
    </row>
    <row r="87" spans="1:8" hidden="1">
      <c r="A87" s="5">
        <v>35735</v>
      </c>
      <c r="B87" s="7">
        <f>(PSCE!B99-PSCE!B87)/PSCE!B87*100</f>
        <v>21.334818232439741</v>
      </c>
      <c r="C87" s="7">
        <f>(PSCE!C99-PSCE!C87)/PSCE!C87*100</f>
        <v>11.740114962550079</v>
      </c>
      <c r="D87" s="7">
        <f>(PSCE!D99-PSCE!D87)/PSCE!D87*100</f>
        <v>14.344739292364991</v>
      </c>
      <c r="E87" s="7">
        <f>(PSCE!E99-PSCE!E87)/PSCE!E87*100</f>
        <v>9.7379941776483925</v>
      </c>
      <c r="F87" s="7">
        <f>(PSCE!F99-PSCE!F87)/PSCE!F87*100</f>
        <v>-2.2911820216828338</v>
      </c>
      <c r="G87" s="7">
        <f>(PSCE!G99-PSCE!G87)/PSCE!G87*100</f>
        <v>11.728265900718393</v>
      </c>
      <c r="H87" s="7">
        <f>(PSCE!H99-PSCE!H87)/PSCE!H87*100</f>
        <v>22.797309303211065</v>
      </c>
    </row>
    <row r="88" spans="1:8" hidden="1">
      <c r="A88" s="5">
        <v>35765</v>
      </c>
      <c r="B88" s="7">
        <f>(PSCE!B100-PSCE!B88)/PSCE!B88*100</f>
        <v>15.461475834505217</v>
      </c>
      <c r="C88" s="7">
        <f>(PSCE!C100-PSCE!C88)/PSCE!C88*100</f>
        <v>8.2381033600545805</v>
      </c>
      <c r="D88" s="7">
        <f>(PSCE!D100-PSCE!D88)/PSCE!D88*100</f>
        <v>14.399149034038638</v>
      </c>
      <c r="E88" s="7">
        <f>(PSCE!E100-PSCE!E88)/PSCE!E88*100</f>
        <v>9.1604230938739537</v>
      </c>
      <c r="F88" s="7">
        <f>(PSCE!F100-PSCE!F88)/PSCE!F88*100</f>
        <v>-2.9685912444228477</v>
      </c>
      <c r="G88" s="7">
        <f>(PSCE!G100-PSCE!G88)/PSCE!G88*100</f>
        <v>11.429845328778393</v>
      </c>
      <c r="H88" s="7">
        <f>(PSCE!H100-PSCE!H88)/PSCE!H88*100</f>
        <v>23.552437345540795</v>
      </c>
    </row>
    <row r="89" spans="1:8" hidden="1">
      <c r="A89" s="5">
        <v>35796</v>
      </c>
      <c r="B89" s="7">
        <f>(PSCE!B101-PSCE!B89)/PSCE!B89*100</f>
        <v>11.067354698533407</v>
      </c>
      <c r="C89" s="7">
        <f>(PSCE!C101-PSCE!C89)/PSCE!C89*100</f>
        <v>11.253150882247029</v>
      </c>
      <c r="D89" s="7">
        <f>(PSCE!D101-PSCE!D89)/PSCE!D89*100</f>
        <v>13.355456871852567</v>
      </c>
      <c r="E89" s="7">
        <f>(PSCE!E101-PSCE!E89)/PSCE!E89*100</f>
        <v>8.5873061019099914</v>
      </c>
      <c r="F89" s="7">
        <f>(PSCE!F101-PSCE!F89)/PSCE!F89*100</f>
        <v>-3.9088665609025206</v>
      </c>
      <c r="G89" s="7">
        <f>(PSCE!G101-PSCE!G89)/PSCE!G89*100</f>
        <v>11.737229364531437</v>
      </c>
      <c r="H89" s="7">
        <f>(PSCE!H101-PSCE!H89)/PSCE!H89*100</f>
        <v>20.388231774854678</v>
      </c>
    </row>
    <row r="90" spans="1:8" hidden="1">
      <c r="A90" s="5">
        <v>35827</v>
      </c>
      <c r="B90" s="7">
        <f>(PSCE!B102-PSCE!B90)/PSCE!B90*100</f>
        <v>12.548800892359175</v>
      </c>
      <c r="C90" s="7">
        <f>(PSCE!C102-PSCE!C90)/PSCE!C90*100</f>
        <v>15.949918345127925</v>
      </c>
      <c r="D90" s="7">
        <f>(PSCE!D102-PSCE!D90)/PSCE!D90*100</f>
        <v>13.779685137418838</v>
      </c>
      <c r="E90" s="7">
        <f>(PSCE!E102-PSCE!E90)/PSCE!E90*100</f>
        <v>8.5095735422106173</v>
      </c>
      <c r="F90" s="7">
        <f>(PSCE!F102-PSCE!F90)/PSCE!F90*100</f>
        <v>-3.8047537454417641</v>
      </c>
      <c r="G90" s="7">
        <f>(PSCE!G102-PSCE!G90)/PSCE!G90*100</f>
        <v>11.46169614690611</v>
      </c>
      <c r="H90" s="7">
        <f>(PSCE!H102-PSCE!H90)/PSCE!H90*100</f>
        <v>21.741947065664487</v>
      </c>
    </row>
    <row r="91" spans="1:8" hidden="1">
      <c r="A91" s="5">
        <v>35855</v>
      </c>
      <c r="B91" s="7">
        <f>(PSCE!B103-PSCE!B91)/PSCE!B91*100</f>
        <v>19.029589117935775</v>
      </c>
      <c r="C91" s="7">
        <f>(PSCE!C103-PSCE!C91)/PSCE!C91*100</f>
        <v>13.32861940958105</v>
      </c>
      <c r="D91" s="7">
        <f>(PSCE!D103-PSCE!D91)/PSCE!D91*100</f>
        <v>14.408638852263625</v>
      </c>
      <c r="E91" s="7">
        <f>(PSCE!E103-PSCE!E91)/PSCE!E91*100</f>
        <v>9.683987090905152</v>
      </c>
      <c r="F91" s="7">
        <f>(PSCE!F103-PSCE!F91)/PSCE!F91*100</f>
        <v>-6.0829694323144103</v>
      </c>
      <c r="G91" s="7">
        <f>(PSCE!G103-PSCE!G91)/PSCE!G91*100</f>
        <v>11.360709512817397</v>
      </c>
      <c r="H91" s="7">
        <f>(PSCE!H103-PSCE!H91)/PSCE!H91*100</f>
        <v>23.584104938271604</v>
      </c>
    </row>
    <row r="92" spans="1:8" hidden="1">
      <c r="A92" s="5">
        <v>35886</v>
      </c>
      <c r="B92" s="7">
        <f>(PSCE!B104-PSCE!B92)/PSCE!B92*100</f>
        <v>25.413930916357408</v>
      </c>
      <c r="C92" s="7">
        <f>(PSCE!C104-PSCE!C92)/PSCE!C92*100</f>
        <v>14.650368506201689</v>
      </c>
      <c r="D92" s="7">
        <f>(PSCE!D104-PSCE!D92)/PSCE!D92*100</f>
        <v>14.70811446661571</v>
      </c>
      <c r="E92" s="7">
        <f>(PSCE!E104-PSCE!E92)/PSCE!E92*100</f>
        <v>9.197149033625136</v>
      </c>
      <c r="F92" s="7">
        <f>(PSCE!F104-PSCE!F92)/PSCE!F92*100</f>
        <v>-4.5262101174108507</v>
      </c>
      <c r="G92" s="7">
        <f>(PSCE!G104-PSCE!G92)/PSCE!G92*100</f>
        <v>11.228245612978235</v>
      </c>
      <c r="H92" s="7">
        <f>(PSCE!H104-PSCE!H92)/PSCE!H92*100</f>
        <v>24.278202425869946</v>
      </c>
    </row>
    <row r="93" spans="1:8" hidden="1">
      <c r="A93" s="5">
        <v>35916</v>
      </c>
      <c r="B93" s="7">
        <f>(PSCE!B105-PSCE!B93)/PSCE!B93*100</f>
        <v>35.756501182033098</v>
      </c>
      <c r="C93" s="7">
        <f>(PSCE!C105-PSCE!C93)/PSCE!C93*100</f>
        <v>26.435948541402425</v>
      </c>
      <c r="D93" s="7">
        <f>(PSCE!D105-PSCE!D93)/PSCE!D93*100</f>
        <v>15.51300032365951</v>
      </c>
      <c r="E93" s="7">
        <f>(PSCE!E105-PSCE!E93)/PSCE!E93*100</f>
        <v>9.3625625199531761</v>
      </c>
      <c r="F93" s="7">
        <f>(PSCE!F105-PSCE!F93)/PSCE!F93*100</f>
        <v>-4.4658417567096551</v>
      </c>
      <c r="G93" s="7">
        <f>(PSCE!G105-PSCE!G93)/PSCE!G93*100</f>
        <v>11.080401860065306</v>
      </c>
      <c r="H93" s="7">
        <f>(PSCE!H105-PSCE!H93)/PSCE!H93*100</f>
        <v>26.691272449025522</v>
      </c>
    </row>
    <row r="94" spans="1:8" hidden="1">
      <c r="A94" s="5">
        <v>35947</v>
      </c>
      <c r="B94" s="7">
        <f>(PSCE!B106-PSCE!B94)/PSCE!B94*100</f>
        <v>29.107016300496102</v>
      </c>
      <c r="C94" s="7">
        <f>(PSCE!C106-PSCE!C94)/PSCE!C94*100</f>
        <v>35.191460521856996</v>
      </c>
      <c r="D94" s="7">
        <f>(PSCE!D106-PSCE!D94)/PSCE!D94*100</f>
        <v>15.253679970512504</v>
      </c>
      <c r="E94" s="7">
        <f>(PSCE!E106-PSCE!E94)/PSCE!E94*100</f>
        <v>9.1741760798747727</v>
      </c>
      <c r="F94" s="7">
        <f>(PSCE!F106-PSCE!F94)/PSCE!F94*100</f>
        <v>-4.6132257498684446</v>
      </c>
      <c r="G94" s="7">
        <f>(PSCE!G106-PSCE!G94)/PSCE!G94*100</f>
        <v>11.234611034458256</v>
      </c>
      <c r="H94" s="7">
        <f>(PSCE!H106-PSCE!H94)/PSCE!H94*100</f>
        <v>25.525477707006374</v>
      </c>
    </row>
    <row r="95" spans="1:8" hidden="1">
      <c r="A95" s="5">
        <v>35977</v>
      </c>
      <c r="B95" s="7">
        <f>(PSCE!B107-PSCE!B95)/PSCE!B95*100</f>
        <v>17.569575790326937</v>
      </c>
      <c r="C95" s="7">
        <f>(PSCE!C107-PSCE!C95)/PSCE!C95*100</f>
        <v>31.636863823933975</v>
      </c>
      <c r="D95" s="7">
        <f>(PSCE!D107-PSCE!D95)/PSCE!D95*100</f>
        <v>17.015785875906801</v>
      </c>
      <c r="E95" s="7">
        <f>(PSCE!E107-PSCE!E95)/PSCE!E95*100</f>
        <v>9.5385135992555306</v>
      </c>
      <c r="F95" s="7">
        <f>(PSCE!F107-PSCE!F95)/PSCE!F95*100</f>
        <v>-2.9337019037852778</v>
      </c>
      <c r="G95" s="7">
        <f>(PSCE!G107-PSCE!G95)/PSCE!G95*100</f>
        <v>11.468440179232967</v>
      </c>
      <c r="H95" s="7">
        <f>(PSCE!H107-PSCE!H95)/PSCE!H95*100</f>
        <v>29.687556753379781</v>
      </c>
    </row>
    <row r="96" spans="1:8" hidden="1">
      <c r="A96" s="5">
        <v>36008</v>
      </c>
      <c r="B96" s="7">
        <f>(PSCE!B108-PSCE!B96)/PSCE!B96*100</f>
        <v>24.186543253826983</v>
      </c>
      <c r="C96" s="7">
        <f>(PSCE!C108-PSCE!C96)/PSCE!C96*100</f>
        <v>12.916796509816141</v>
      </c>
      <c r="D96" s="7">
        <f>(PSCE!D108-PSCE!D96)/PSCE!D96*100</f>
        <v>17.350432294844019</v>
      </c>
      <c r="E96" s="7">
        <f>(PSCE!E108-PSCE!E96)/PSCE!E96*100</f>
        <v>8.5375577003776755</v>
      </c>
      <c r="F96" s="7">
        <f>(PSCE!F108-PSCE!F96)/PSCE!F96*100</f>
        <v>-3.2540175796856965</v>
      </c>
      <c r="G96" s="7">
        <f>(PSCE!G108-PSCE!G96)/PSCE!G96*100</f>
        <v>11.309718014448848</v>
      </c>
      <c r="H96" s="7">
        <f>(PSCE!H108-PSCE!H96)/PSCE!H96*100</f>
        <v>31.223369682963821</v>
      </c>
    </row>
    <row r="97" spans="1:8" hidden="1">
      <c r="A97" s="5">
        <v>36039</v>
      </c>
      <c r="B97" s="7">
        <f>(PSCE!B109-PSCE!B97)/PSCE!B97*100</f>
        <v>10.469420998074931</v>
      </c>
      <c r="C97" s="7">
        <f>(PSCE!C109-PSCE!C97)/PSCE!C97*100</f>
        <v>9.7213809812235006</v>
      </c>
      <c r="D97" s="7">
        <f>(PSCE!D109-PSCE!D97)/PSCE!D97*100</f>
        <v>15.53374207745796</v>
      </c>
      <c r="E97" s="7">
        <f>(PSCE!E109-PSCE!E97)/PSCE!E97*100</f>
        <v>7.9481858768785756</v>
      </c>
      <c r="F97" s="7">
        <f>(PSCE!F109-PSCE!F97)/PSCE!F97*100</f>
        <v>-4.2950718776102343</v>
      </c>
      <c r="G97" s="7">
        <f>(PSCE!G109-PSCE!G97)/PSCE!G97*100</f>
        <v>10.871522567239985</v>
      </c>
      <c r="H97" s="7">
        <f>(PSCE!H109-PSCE!H97)/PSCE!H97*100</f>
        <v>26.867696525101927</v>
      </c>
    </row>
    <row r="98" spans="1:8" hidden="1">
      <c r="A98" s="5">
        <v>36069</v>
      </c>
      <c r="B98" s="7">
        <f>(PSCE!B110-PSCE!B98)/PSCE!B98*100</f>
        <v>13.502860775588049</v>
      </c>
      <c r="C98" s="7">
        <f>(PSCE!C110-PSCE!C98)/PSCE!C98*100</f>
        <v>1.5791848398255377</v>
      </c>
      <c r="D98" s="7">
        <f>(PSCE!D110-PSCE!D98)/PSCE!D98*100</f>
        <v>16.502905251959</v>
      </c>
      <c r="E98" s="7">
        <f>(PSCE!E110-PSCE!E98)/PSCE!E98*100</f>
        <v>4.8877927478037542</v>
      </c>
      <c r="F98" s="7">
        <f>(PSCE!F110-PSCE!F98)/PSCE!F98*100</f>
        <v>-4.4891362901777698E-2</v>
      </c>
      <c r="G98" s="7">
        <f>(PSCE!G110-PSCE!G98)/PSCE!G98*100</f>
        <v>11.004000412650015</v>
      </c>
      <c r="H98" s="7">
        <f>(PSCE!H110-PSCE!H98)/PSCE!H98*100</f>
        <v>29.574302499362936</v>
      </c>
    </row>
    <row r="99" spans="1:8" hidden="1">
      <c r="A99" s="5">
        <v>36100</v>
      </c>
      <c r="B99" s="7">
        <f>(PSCE!B111-PSCE!B99)/PSCE!B99*100</f>
        <v>30.780830000655605</v>
      </c>
      <c r="C99" s="7">
        <f>(PSCE!C111-PSCE!C99)/PSCE!C99*100</f>
        <v>14.90257209664848</v>
      </c>
      <c r="D99" s="7">
        <f>(PSCE!D111-PSCE!D99)/PSCE!D99*100</f>
        <v>17.174410911496768</v>
      </c>
      <c r="E99" s="7">
        <f>(PSCE!E111-PSCE!E99)/PSCE!E99*100</f>
        <v>4.3133998906461999</v>
      </c>
      <c r="F99" s="7">
        <f>(PSCE!F111-PSCE!F99)/PSCE!F99*100</f>
        <v>-9.4335384753604951E-2</v>
      </c>
      <c r="G99" s="7">
        <f>(PSCE!G111-PSCE!G99)/PSCE!G99*100</f>
        <v>10.562397139776403</v>
      </c>
      <c r="H99" s="7">
        <f>(PSCE!H111-PSCE!H99)/PSCE!H99*100</f>
        <v>32.22741304227992</v>
      </c>
    </row>
    <row r="100" spans="1:8" hidden="1">
      <c r="A100" s="5">
        <v>36130</v>
      </c>
      <c r="B100" s="7">
        <f>(PSCE!B112-PSCE!B100)/PSCE!B100*100</f>
        <v>20.852564102564102</v>
      </c>
      <c r="C100" s="7">
        <f>(PSCE!C112-PSCE!C100)/PSCE!C100*100</f>
        <v>5.0898203592814371</v>
      </c>
      <c r="D100" s="7">
        <f>(PSCE!D112-PSCE!D100)/PSCE!D100*100</f>
        <v>16.697828239421401</v>
      </c>
      <c r="E100" s="7">
        <f>(PSCE!E112-PSCE!E100)/PSCE!E100*100</f>
        <v>4.1120778408058625</v>
      </c>
      <c r="F100" s="7">
        <f>(PSCE!F112-PSCE!F100)/PSCE!F100*100</f>
        <v>-0.19121329387662189</v>
      </c>
      <c r="G100" s="7">
        <f>(PSCE!G112-PSCE!G100)/PSCE!G100*100</f>
        <v>9.9948152072226417</v>
      </c>
      <c r="H100" s="7">
        <f>(PSCE!H112-PSCE!H100)/PSCE!H100*100</f>
        <v>31.356136982991234</v>
      </c>
    </row>
    <row r="101" spans="1:8" hidden="1">
      <c r="A101" s="5">
        <v>36161</v>
      </c>
      <c r="B101" s="7">
        <f>(PSCE!B113-PSCE!B101)/PSCE!B101*100</f>
        <v>24.37339528059665</v>
      </c>
      <c r="C101" s="7">
        <f>(PSCE!C113-PSCE!C101)/PSCE!C101*100</f>
        <v>9.2247936559313803</v>
      </c>
      <c r="D101" s="7">
        <f>(PSCE!D113-PSCE!D101)/PSCE!D101*100</f>
        <v>16.095241428621428</v>
      </c>
      <c r="E101" s="7">
        <f>(PSCE!E113-PSCE!E101)/PSCE!E101*100</f>
        <v>4.8637975499677628</v>
      </c>
      <c r="F101" s="7">
        <f>(PSCE!F113-PSCE!F101)/PSCE!F101*100</f>
        <v>-1.3116257739050676</v>
      </c>
      <c r="G101" s="7">
        <f>(PSCE!G113-PSCE!G101)/PSCE!G101*100</f>
        <v>9.1310882271082665</v>
      </c>
      <c r="H101" s="7">
        <f>(PSCE!H113-PSCE!H101)/PSCE!H101*100</f>
        <v>30.789687523084879</v>
      </c>
    </row>
    <row r="102" spans="1:8" hidden="1">
      <c r="A102" s="5">
        <v>36192</v>
      </c>
      <c r="B102" s="7">
        <f>(PSCE!B114-PSCE!B102)/PSCE!B102*100</f>
        <v>23.804509415262636</v>
      </c>
      <c r="C102" s="7">
        <f>(PSCE!C114-PSCE!C102)/PSCE!C102*100</f>
        <v>16.964006259780909</v>
      </c>
      <c r="D102" s="7">
        <f>(PSCE!D114-PSCE!D102)/PSCE!D102*100</f>
        <v>13.833326818972424</v>
      </c>
      <c r="E102" s="7">
        <f>(PSCE!E114-PSCE!E102)/PSCE!E102*100</f>
        <v>4.6139038719897334</v>
      </c>
      <c r="F102" s="7">
        <f>(PSCE!F114-PSCE!F102)/PSCE!F102*100</f>
        <v>-2.1785795843799955</v>
      </c>
      <c r="G102" s="7">
        <f>(PSCE!G114-PSCE!G102)/PSCE!G102*100</f>
        <v>8.2908886674118563</v>
      </c>
      <c r="H102" s="7">
        <f>(PSCE!H114-PSCE!H102)/PSCE!H102*100</f>
        <v>25.48196208415343</v>
      </c>
    </row>
    <row r="103" spans="1:8" hidden="1">
      <c r="A103" s="5">
        <v>36220</v>
      </c>
      <c r="B103" s="7">
        <f>(PSCE!B115-PSCE!B103)/PSCE!B103*100</f>
        <v>29.447455230914233</v>
      </c>
      <c r="C103" s="7">
        <f>(PSCE!C115-PSCE!C103)/PSCE!C103*100</f>
        <v>20.215255030416472</v>
      </c>
      <c r="D103" s="7">
        <f>(PSCE!D115-PSCE!D103)/PSCE!D103*100</f>
        <v>13.117791133545378</v>
      </c>
      <c r="E103" s="7">
        <f>(PSCE!E115-PSCE!E103)/PSCE!E103*100</f>
        <v>2.6619273301737754</v>
      </c>
      <c r="F103" s="7">
        <f>(PSCE!F115-PSCE!F103)/PSCE!F103*100</f>
        <v>0.99502487562189057</v>
      </c>
      <c r="G103" s="7">
        <f>(PSCE!G115-PSCE!G103)/PSCE!G103*100</f>
        <v>7.2015360949585983</v>
      </c>
      <c r="H103" s="7">
        <f>(PSCE!H115-PSCE!H103)/PSCE!H103*100</f>
        <v>24.823151125401928</v>
      </c>
    </row>
    <row r="104" spans="1:8" hidden="1">
      <c r="A104" s="5">
        <v>36251</v>
      </c>
      <c r="B104" s="7">
        <f>(PSCE!B116-PSCE!B104)/PSCE!B104*100</f>
        <v>24.714049963011441</v>
      </c>
      <c r="C104" s="7">
        <f>(PSCE!C116-PSCE!C104)/PSCE!C104*100</f>
        <v>10.787080589526497</v>
      </c>
      <c r="D104" s="7">
        <f>(PSCE!D116-PSCE!D104)/PSCE!D104*100</f>
        <v>10.839982892694188</v>
      </c>
      <c r="E104" s="7">
        <f>(PSCE!E116-PSCE!E104)/PSCE!E104*100</f>
        <v>1.6582382688462893</v>
      </c>
      <c r="F104" s="7">
        <f>(PSCE!F116-PSCE!F104)/PSCE!F104*100</f>
        <v>-0.41144738045167784</v>
      </c>
      <c r="G104" s="7">
        <f>(PSCE!G116-PSCE!G104)/PSCE!G104*100</f>
        <v>6.5565424610051988</v>
      </c>
      <c r="H104" s="7">
        <f>(PSCE!H116-PSCE!H104)/PSCE!H104*100</f>
        <v>19.926484346235792</v>
      </c>
    </row>
    <row r="105" spans="1:8" hidden="1">
      <c r="A105" s="5">
        <v>36281</v>
      </c>
      <c r="B105" s="7">
        <f>(PSCE!B117-PSCE!B105)/PSCE!B105*100</f>
        <v>28.112755768393555</v>
      </c>
      <c r="C105" s="7">
        <f>(PSCE!C117-PSCE!C105)/PSCE!C105*100</f>
        <v>6.0619088564058465</v>
      </c>
      <c r="D105" s="7">
        <f>(PSCE!D117-PSCE!D105)/PSCE!D105*100</f>
        <v>9.6234671099944897</v>
      </c>
      <c r="E105" s="7">
        <f>(PSCE!E117-PSCE!E105)/PSCE!E105*100</f>
        <v>0.79402148528724892</v>
      </c>
      <c r="F105" s="7">
        <f>(PSCE!F117-PSCE!F105)/PSCE!F105*100</f>
        <v>-0.97140511697906695</v>
      </c>
      <c r="G105" s="7">
        <f>(PSCE!G117-PSCE!G105)/PSCE!G105*100</f>
        <v>5.5609593568461388</v>
      </c>
      <c r="H105" s="7">
        <f>(PSCE!H117-PSCE!H105)/PSCE!H105*100</f>
        <v>18.161793441574591</v>
      </c>
    </row>
    <row r="106" spans="1:8" hidden="1">
      <c r="A106" s="5">
        <v>36312</v>
      </c>
      <c r="B106" s="7">
        <f>(PSCE!B118-PSCE!B106)/PSCE!B106*100</f>
        <v>32.250096064115937</v>
      </c>
      <c r="C106" s="7">
        <f>(PSCE!C118-PSCE!C106)/PSCE!C106*100</f>
        <v>-11.467602456448176</v>
      </c>
      <c r="D106" s="7">
        <f>(PSCE!D118-PSCE!D106)/PSCE!D106*100</f>
        <v>10.860682140293397</v>
      </c>
      <c r="E106" s="7">
        <f>(PSCE!E118-PSCE!E106)/PSCE!E106*100</f>
        <v>0.18600685900292574</v>
      </c>
      <c r="F106" s="7">
        <f>(PSCE!F118-PSCE!F106)/PSCE!F106*100</f>
        <v>0.93784479588083847</v>
      </c>
      <c r="G106" s="7">
        <f>(PSCE!G118-PSCE!G106)/PSCE!G106*100</f>
        <v>4.7912352336791901</v>
      </c>
      <c r="H106" s="7">
        <f>(PSCE!H118-PSCE!H106)/PSCE!H106*100</f>
        <v>21.856007749703043</v>
      </c>
    </row>
    <row r="107" spans="1:8" hidden="1">
      <c r="A107" s="5">
        <v>36342</v>
      </c>
      <c r="B107" s="7">
        <f>(PSCE!B119-PSCE!B107)/PSCE!B107*100</f>
        <v>24.843435794311979</v>
      </c>
      <c r="C107" s="7">
        <f>(PSCE!C119-PSCE!C107)/PSCE!C107*100</f>
        <v>-10.775862068965516</v>
      </c>
      <c r="D107" s="7">
        <f>(PSCE!D119-PSCE!D107)/PSCE!D107*100</f>
        <v>9.2109553309422889</v>
      </c>
      <c r="E107" s="7">
        <f>(PSCE!E119-PSCE!E107)/PSCE!E107*100</f>
        <v>-0.55993203583565032</v>
      </c>
      <c r="F107" s="7">
        <f>(PSCE!F119-PSCE!F107)/PSCE!F107*100</f>
        <v>0.35827476918836987</v>
      </c>
      <c r="G107" s="7">
        <f>(PSCE!G119-PSCE!G107)/PSCE!G107*100</f>
        <v>4.4835171791666006</v>
      </c>
      <c r="H107" s="7">
        <f>(PSCE!H119-PSCE!H107)/PSCE!H107*100</f>
        <v>18.144899285250162</v>
      </c>
    </row>
    <row r="108" spans="1:8" hidden="1">
      <c r="A108" s="5">
        <v>36373</v>
      </c>
      <c r="B108" s="7">
        <f>(PSCE!B120-PSCE!B108)/PSCE!B108*100</f>
        <v>42.420593968581585</v>
      </c>
      <c r="C108" s="7">
        <f>(PSCE!C120-PSCE!C108)/PSCE!C108*100</f>
        <v>-16.158410376707604</v>
      </c>
      <c r="D108" s="7">
        <f>(PSCE!D120-PSCE!D108)/PSCE!D108*100</f>
        <v>8.9242379766917104</v>
      </c>
      <c r="E108" s="7">
        <f>(PSCE!E120-PSCE!E108)/PSCE!E108*100</f>
        <v>-0.38469717179918422</v>
      </c>
      <c r="F108" s="7">
        <f>(PSCE!F120-PSCE!F108)/PSCE!F108*100</f>
        <v>-0.21107695131464232</v>
      </c>
      <c r="G108" s="7">
        <f>(PSCE!G120-PSCE!G108)/PSCE!G108*100</f>
        <v>4.5861859598433936</v>
      </c>
      <c r="H108" s="7">
        <f>(PSCE!H120-PSCE!H108)/PSCE!H108*100</f>
        <v>17.231226438457938</v>
      </c>
    </row>
    <row r="109" spans="1:8" hidden="1">
      <c r="A109" s="5">
        <v>36404</v>
      </c>
      <c r="B109" s="7">
        <f>(PSCE!B121-PSCE!B109)/PSCE!B109*100</f>
        <v>47.640750670241289</v>
      </c>
      <c r="C109" s="7">
        <f>(PSCE!C121-PSCE!C109)/PSCE!C109*100</f>
        <v>-19.26580182169473</v>
      </c>
      <c r="D109" s="7">
        <f>(PSCE!D121-PSCE!D109)/PSCE!D109*100</f>
        <v>10.608481951009884</v>
      </c>
      <c r="E109" s="7">
        <f>(PSCE!E121-PSCE!E109)/PSCE!E109*100</f>
        <v>0.49513601677637326</v>
      </c>
      <c r="F109" s="7">
        <f>(PSCE!F121-PSCE!F109)/PSCE!F109*100</f>
        <v>0.61552595314653191</v>
      </c>
      <c r="G109" s="7">
        <f>(PSCE!G121-PSCE!G109)/PSCE!G109*100</f>
        <v>4.3951982342162248</v>
      </c>
      <c r="H109" s="7">
        <f>(PSCE!H121-PSCE!H109)/PSCE!H109*100</f>
        <v>21.257655015792345</v>
      </c>
    </row>
    <row r="110" spans="1:8" hidden="1">
      <c r="A110" s="5">
        <v>36434</v>
      </c>
      <c r="B110" s="7">
        <f>(PSCE!B122-PSCE!B110)/PSCE!B110*100</f>
        <v>24.537918673686569</v>
      </c>
      <c r="C110" s="7">
        <f>(PSCE!C122-PSCE!C110)/PSCE!C110*100</f>
        <v>-20.743263251406574</v>
      </c>
      <c r="D110" s="7">
        <f>(PSCE!D122-PSCE!D110)/PSCE!D110*100</f>
        <v>7.5496383452787326</v>
      </c>
      <c r="E110" s="7">
        <f>(PSCE!E122-PSCE!E110)/PSCE!E110*100</f>
        <v>1.0960181892380341</v>
      </c>
      <c r="F110" s="7">
        <f>(PSCE!F122-PSCE!F110)/PSCE!F110*100</f>
        <v>-1.6707087038534087</v>
      </c>
      <c r="G110" s="7">
        <f>(PSCE!G122-PSCE!G110)/PSCE!G110*100</f>
        <v>3.7948802676552291</v>
      </c>
      <c r="H110" s="7">
        <f>(PSCE!H122-PSCE!H110)/PSCE!H110*100</f>
        <v>14.271439050058998</v>
      </c>
    </row>
    <row r="111" spans="1:8" hidden="1">
      <c r="A111" s="5">
        <v>36465</v>
      </c>
      <c r="B111" s="7">
        <f>(PSCE!B123-PSCE!B111)/PSCE!B111*100</f>
        <v>12.156607178664528</v>
      </c>
      <c r="C111" s="7">
        <f>(PSCE!C123-PSCE!C111)/PSCE!C111*100</f>
        <v>-28.150861484194817</v>
      </c>
      <c r="D111" s="7">
        <f>(PSCE!D123-PSCE!D111)/PSCE!D111*100</f>
        <v>8.6196337670911589</v>
      </c>
      <c r="E111" s="7">
        <f>(PSCE!E123-PSCE!E111)/PSCE!E111*100</f>
        <v>0.89495447574304521</v>
      </c>
      <c r="F111" s="7">
        <f>(PSCE!F123-PSCE!F111)/PSCE!F111*100</f>
        <v>-0.49460431654676257</v>
      </c>
      <c r="G111" s="7">
        <f>(PSCE!G123-PSCE!G111)/PSCE!G111*100</f>
        <v>3.8496679019823223</v>
      </c>
      <c r="H111" s="7">
        <f>(PSCE!H123-PSCE!H111)/PSCE!H111*100</f>
        <v>16.592061448991398</v>
      </c>
    </row>
    <row r="112" spans="1:8" hidden="1">
      <c r="A112" s="5">
        <v>36495</v>
      </c>
      <c r="B112" s="7">
        <f>(PSCE!B124-PSCE!B112)/PSCE!B112*100</f>
        <v>24.600859279690233</v>
      </c>
      <c r="C112" s="7">
        <f>(PSCE!C124-PSCE!C112)/PSCE!C112*100</f>
        <v>-14.200029989503674</v>
      </c>
      <c r="D112" s="7">
        <f>(PSCE!D124-PSCE!D112)/PSCE!D112*100</f>
        <v>8.3846751842815337</v>
      </c>
      <c r="E112" s="7">
        <f>(PSCE!E124-PSCE!E112)/PSCE!E112*100</f>
        <v>1.5317795788575639</v>
      </c>
      <c r="F112" s="7">
        <f>(PSCE!F124-PSCE!F112)/PSCE!F112*100</f>
        <v>0.72070428317292345</v>
      </c>
      <c r="G112" s="7">
        <f>(PSCE!G124-PSCE!G112)/PSCE!G112*100</f>
        <v>4.1029424573592177</v>
      </c>
      <c r="H112" s="7">
        <f>(PSCE!H124-PSCE!H112)/PSCE!H112*100</f>
        <v>15.319601220253759</v>
      </c>
    </row>
    <row r="113" spans="1:8" hidden="1">
      <c r="A113" s="5">
        <v>36526</v>
      </c>
      <c r="B113" s="7">
        <f>(PSCE!B125-PSCE!B113)/PSCE!B113*100</f>
        <v>15.315802408454166</v>
      </c>
      <c r="C113" s="7">
        <f>(PSCE!C125-PSCE!C113)/PSCE!C113*100</f>
        <v>-27.73744258408653</v>
      </c>
      <c r="D113" s="7">
        <f>(PSCE!D125-PSCE!D113)/PSCE!D113*100</f>
        <v>9.4189166490802663</v>
      </c>
      <c r="E113" s="7">
        <f>(PSCE!E125-PSCE!E113)/PSCE!E113*100</f>
        <v>0.56488490950313186</v>
      </c>
      <c r="F113" s="7">
        <f>(PSCE!F125-PSCE!F113)/PSCE!F113*100</f>
        <v>1.589293182768716</v>
      </c>
      <c r="G113" s="7">
        <f>(PSCE!G125-PSCE!G113)/PSCE!G113*100</f>
        <v>3.8540402134105909</v>
      </c>
      <c r="H113" s="7">
        <f>(PSCE!H125-PSCE!H113)/PSCE!H113*100</f>
        <v>18.252162973992966</v>
      </c>
    </row>
    <row r="114" spans="1:8" hidden="1">
      <c r="A114" s="5">
        <v>36557</v>
      </c>
      <c r="B114" s="7">
        <f>(PSCE!B126-PSCE!B114)/PSCE!B114*100</f>
        <v>17.5814279281533</v>
      </c>
      <c r="C114" s="7">
        <f>(PSCE!C126-PSCE!C114)/PSCE!C114*100</f>
        <v>-35.161894567835162</v>
      </c>
      <c r="D114" s="7">
        <f>(PSCE!D126-PSCE!D114)/PSCE!D114*100</f>
        <v>9.1999854070677003</v>
      </c>
      <c r="E114" s="7">
        <f>(PSCE!E126-PSCE!E114)/PSCE!E114*100</f>
        <v>1.0427048991796366</v>
      </c>
      <c r="F114" s="7">
        <f>(PSCE!F126-PSCE!F114)/PSCE!F114*100</f>
        <v>3.0394994864132974</v>
      </c>
      <c r="G114" s="7">
        <f>(PSCE!G126-PSCE!G114)/PSCE!G114*100</f>
        <v>4.3845911342072341</v>
      </c>
      <c r="H114" s="7">
        <f>(PSCE!H126-PSCE!H114)/PSCE!H114*100</f>
        <v>16.887131302912788</v>
      </c>
    </row>
    <row r="115" spans="1:8" hidden="1">
      <c r="A115" s="5">
        <v>36586</v>
      </c>
      <c r="B115" s="7">
        <f>(PSCE!B127-PSCE!B115)/PSCE!B115*100</f>
        <v>6.5711035267349258</v>
      </c>
      <c r="C115" s="7">
        <f>(PSCE!C127-PSCE!C115)/PSCE!C115*100</f>
        <v>-19.073569482288828</v>
      </c>
      <c r="D115" s="7">
        <f>(PSCE!D127-PSCE!D115)/PSCE!D115*100</f>
        <v>8.4246505415223876</v>
      </c>
      <c r="E115" s="7">
        <f>(PSCE!E127-PSCE!E115)/PSCE!E115*100</f>
        <v>2.2178194968069551</v>
      </c>
      <c r="F115" s="7">
        <f>(PSCE!F127-PSCE!F115)/PSCE!F115*100</f>
        <v>1.1647714193637493</v>
      </c>
      <c r="G115" s="7">
        <f>(PSCE!G127-PSCE!G115)/PSCE!G115*100</f>
        <v>5.0828397549408724</v>
      </c>
      <c r="H115" s="7">
        <f>(PSCE!H127-PSCE!H115)/PSCE!H115*100</f>
        <v>14.112433286815424</v>
      </c>
    </row>
    <row r="116" spans="1:8" hidden="1">
      <c r="A116" s="5">
        <v>36617</v>
      </c>
      <c r="B116" s="7">
        <f>(PSCE!B128-PSCE!B116)/PSCE!B116*100</f>
        <v>18.849242562511407</v>
      </c>
      <c r="C116" s="7">
        <f>(PSCE!C128-PSCE!C116)/PSCE!C116*100</f>
        <v>-27.200679309368809</v>
      </c>
      <c r="D116" s="7">
        <f>(PSCE!D128-PSCE!D116)/PSCE!D116*100</f>
        <v>8.5282687433247997</v>
      </c>
      <c r="E116" s="7">
        <f>(PSCE!E128-PSCE!E116)/PSCE!E116*100</f>
        <v>2.7687798858553139</v>
      </c>
      <c r="F116" s="7">
        <f>(PSCE!F128-PSCE!F116)/PSCE!F116*100</f>
        <v>3.1582813073815643</v>
      </c>
      <c r="G116" s="7">
        <f>(PSCE!G128-PSCE!G116)/PSCE!G116*100</f>
        <v>5.5518282455551828</v>
      </c>
      <c r="H116" s="7">
        <f>(PSCE!H128-PSCE!H116)/PSCE!H116*100</f>
        <v>13.567664688740921</v>
      </c>
    </row>
    <row r="117" spans="1:8" hidden="1">
      <c r="A117" s="5">
        <v>36647</v>
      </c>
      <c r="B117" s="7">
        <f>(PSCE!B129-PSCE!B117)/PSCE!B117*100</f>
        <v>13.567241525783706</v>
      </c>
      <c r="C117" s="7">
        <f>(PSCE!C129-PSCE!C117)/PSCE!C117*100</f>
        <v>-28.455614106201864</v>
      </c>
      <c r="D117" s="7">
        <f>(PSCE!D129-PSCE!D117)/PSCE!D117*100</f>
        <v>8.8868583210327792</v>
      </c>
      <c r="E117" s="7">
        <f>(PSCE!E129-PSCE!E117)/PSCE!E117*100</f>
        <v>3.3885542168674698</v>
      </c>
      <c r="F117" s="7">
        <f>(PSCE!F129-PSCE!F117)/PSCE!F117*100</f>
        <v>4.7803260569218011</v>
      </c>
      <c r="G117" s="7">
        <f>(PSCE!G129-PSCE!G117)/PSCE!G117*100</f>
        <v>6.337085286945543</v>
      </c>
      <c r="H117" s="7">
        <f>(PSCE!H129-PSCE!H117)/PSCE!H117*100</f>
        <v>13.270593423334034</v>
      </c>
    </row>
    <row r="118" spans="1:8" hidden="1">
      <c r="A118" s="5">
        <v>36678</v>
      </c>
      <c r="B118" s="7">
        <f>(PSCE!B130-PSCE!B118)/PSCE!B118*100</f>
        <v>10.982898887597543</v>
      </c>
      <c r="C118" s="7">
        <f>(PSCE!C130-PSCE!C118)/PSCE!C118*100</f>
        <v>-7.3895809739524347</v>
      </c>
      <c r="D118" s="7">
        <f>(PSCE!D130-PSCE!D118)/PSCE!D118*100</f>
        <v>6.8367660365767611</v>
      </c>
      <c r="E118" s="7">
        <f>(PSCE!E130-PSCE!E118)/PSCE!E118*100</f>
        <v>4.8194635155781613</v>
      </c>
      <c r="F118" s="7">
        <f>(PSCE!F130-PSCE!F118)/PSCE!F118*100</f>
        <v>4.153762069593733</v>
      </c>
      <c r="G118" s="7">
        <f>(PSCE!G130-PSCE!G118)/PSCE!G118*100</f>
        <v>7.2788973953861706</v>
      </c>
      <c r="H118" s="7">
        <f>(PSCE!H130-PSCE!H118)/PSCE!H118*100</f>
        <v>7.1972744049590682</v>
      </c>
    </row>
    <row r="119" spans="1:8" hidden="1">
      <c r="A119" s="5">
        <v>36708</v>
      </c>
      <c r="B119" s="7">
        <f>(PSCE!B131-PSCE!B119)/PSCE!B119*100</f>
        <v>36.978231856044921</v>
      </c>
      <c r="C119" s="7">
        <f>(PSCE!C131-PSCE!C119)/PSCE!C119*100</f>
        <v>-29.966329966329969</v>
      </c>
      <c r="D119" s="7">
        <f>(PSCE!D131-PSCE!D119)/PSCE!D119*100</f>
        <v>8.2178517523345107</v>
      </c>
      <c r="E119" s="7">
        <f>(PSCE!E131-PSCE!E119)/PSCE!E119*100</f>
        <v>5.8968583744320613</v>
      </c>
      <c r="F119" s="7">
        <f>(PSCE!F131-PSCE!F119)/PSCE!F119*100</f>
        <v>5.1169389903428071</v>
      </c>
      <c r="G119" s="7">
        <f>(PSCE!G131-PSCE!G119)/PSCE!G119*100</f>
        <v>8.4327981419771785</v>
      </c>
      <c r="H119" s="7">
        <f>(PSCE!H131-PSCE!H119)/PSCE!H119*100</f>
        <v>8.9039764457108728</v>
      </c>
    </row>
    <row r="120" spans="1:8" hidden="1">
      <c r="A120" s="5">
        <v>36739</v>
      </c>
      <c r="B120" s="7">
        <f>(PSCE!B132-PSCE!B120)/PSCE!B120*100</f>
        <v>23.811440763254296</v>
      </c>
      <c r="C120" s="7">
        <f>(PSCE!C132-PSCE!C120)/PSCE!C120*100</f>
        <v>-15.12508229098091</v>
      </c>
      <c r="D120" s="7">
        <f>(PSCE!D132-PSCE!D120)/PSCE!D120*100</f>
        <v>8.127856887180986</v>
      </c>
      <c r="E120" s="7">
        <f>(PSCE!E132-PSCE!E120)/PSCE!E120*100</f>
        <v>6.7145352222006602</v>
      </c>
      <c r="F120" s="7">
        <f>(PSCE!F132-PSCE!F120)/PSCE!F120*100</f>
        <v>5.8306892904768475</v>
      </c>
      <c r="G120" s="7">
        <f>(PSCE!G132-PSCE!G120)/PSCE!G120*100</f>
        <v>8.538440749897406</v>
      </c>
      <c r="H120" s="7">
        <f>(PSCE!H132-PSCE!H120)/PSCE!H120*100</f>
        <v>8.319132455460883</v>
      </c>
    </row>
    <row r="121" spans="1:8" hidden="1">
      <c r="A121" s="5">
        <v>36770</v>
      </c>
      <c r="B121" s="7">
        <f>(PSCE!B133-PSCE!B121)/PSCE!B121*100</f>
        <v>63.333030688214997</v>
      </c>
      <c r="C121" s="7">
        <f>(PSCE!C133-PSCE!C121)/PSCE!C121*100</f>
        <v>-21.982905982905983</v>
      </c>
      <c r="D121" s="7">
        <f>(PSCE!D133-PSCE!D121)/PSCE!D121*100</f>
        <v>8.0209477903844952</v>
      </c>
      <c r="E121" s="7">
        <f>(PSCE!E133-PSCE!E121)/PSCE!E121*100</f>
        <v>7.1296081613725946</v>
      </c>
      <c r="F121" s="7">
        <f>(PSCE!F133-PSCE!F121)/PSCE!F121*100</f>
        <v>5.8528122717311906</v>
      </c>
      <c r="G121" s="7">
        <f>(PSCE!G133-PSCE!G121)/PSCE!G121*100</f>
        <v>9.1308922453986501</v>
      </c>
      <c r="H121" s="7">
        <f>(PSCE!H133-PSCE!H121)/PSCE!H121*100</f>
        <v>7.4346992026620358</v>
      </c>
    </row>
    <row r="122" spans="1:8" hidden="1">
      <c r="A122" s="5">
        <v>36800</v>
      </c>
      <c r="B122" s="7">
        <f>(PSCE!B134-PSCE!B122)/PSCE!B122*100</f>
        <v>65.950078704744769</v>
      </c>
      <c r="C122" s="7">
        <f>(PSCE!C134-PSCE!C122)/PSCE!C122*100</f>
        <v>-14.10424061274052</v>
      </c>
      <c r="D122" s="7">
        <f>(PSCE!D134-PSCE!D122)/PSCE!D122*100</f>
        <v>9.5706182631644481</v>
      </c>
      <c r="E122" s="7">
        <f>(PSCE!E134-PSCE!E122)/PSCE!E122*100</f>
        <v>7.6792956961344032</v>
      </c>
      <c r="F122" s="7">
        <f>(PSCE!F134-PSCE!F122)/PSCE!F122*100</f>
        <v>6.9653786425504709</v>
      </c>
      <c r="G122" s="7">
        <f>(PSCE!G134-PSCE!G122)/PSCE!G122*100</f>
        <v>9.9934338811731465</v>
      </c>
      <c r="H122" s="7">
        <f>(PSCE!H134-PSCE!H122)/PSCE!H122*100</f>
        <v>9.8982268777792246</v>
      </c>
    </row>
    <row r="123" spans="1:8" hidden="1">
      <c r="A123" s="5">
        <v>36831</v>
      </c>
      <c r="B123" s="7">
        <f>(PSCE!B135-PSCE!B123)/PSCE!B123*100</f>
        <v>72.314843784919319</v>
      </c>
      <c r="C123" s="7">
        <f>(PSCE!C135-PSCE!C123)/PSCE!C123*100</f>
        <v>22.715256797583081</v>
      </c>
      <c r="D123" s="7">
        <f>(PSCE!D135-PSCE!D123)/PSCE!D123*100</f>
        <v>8.8727074973558633</v>
      </c>
      <c r="E123" s="7">
        <f>(PSCE!E135-PSCE!E123)/PSCE!E123*100</f>
        <v>8.8259062572154239</v>
      </c>
      <c r="F123" s="7">
        <f>(PSCE!F135-PSCE!F123)/PSCE!F123*100</f>
        <v>9.0194306371441471</v>
      </c>
      <c r="G123" s="7">
        <f>(PSCE!G135-PSCE!G123)/PSCE!G123*100</f>
        <v>10.826306580599244</v>
      </c>
      <c r="H123" s="7">
        <f>(PSCE!H135-PSCE!H123)/PSCE!H123*100</f>
        <v>7.1024720768395317</v>
      </c>
    </row>
    <row r="124" spans="1:8" hidden="1">
      <c r="A124" s="5">
        <v>36861</v>
      </c>
      <c r="B124" s="7">
        <f>(PSCE!B136-PSCE!B124)/PSCE!B124*100</f>
        <v>63.292324720105576</v>
      </c>
      <c r="C124" s="7">
        <f>(PSCE!C136-PSCE!C124)/PSCE!C124*100</f>
        <v>36.735407200279624</v>
      </c>
      <c r="D124" s="7">
        <f>(PSCE!D136-PSCE!D124)/PSCE!D124*100</f>
        <v>8.0612826763784327</v>
      </c>
      <c r="E124" s="7">
        <f>(PSCE!E136-PSCE!E124)/PSCE!E124*100</f>
        <v>8.9851806584676499</v>
      </c>
      <c r="F124" s="7">
        <f>(PSCE!F136-PSCE!F124)/PSCE!F124*100</f>
        <v>9.3745754268375538</v>
      </c>
      <c r="G124" s="7">
        <f>(PSCE!G136-PSCE!G124)/PSCE!G124*100</f>
        <v>11.361074882496247</v>
      </c>
      <c r="H124" s="7">
        <f>(PSCE!H136-PSCE!H124)/PSCE!H124*100</f>
        <v>4.7474930985434938</v>
      </c>
    </row>
    <row r="125" spans="1:8" hidden="1">
      <c r="A125" s="5">
        <v>36892</v>
      </c>
      <c r="B125" s="7">
        <f>(PSCE!B137-PSCE!B125)/PSCE!B125*100</f>
        <v>11.764204424363838</v>
      </c>
      <c r="C125" s="7">
        <f>(PSCE!C137-PSCE!C125)/PSCE!C125*100</f>
        <v>75.210170186590119</v>
      </c>
      <c r="D125" s="7">
        <f>(PSCE!D137-PSCE!D125)/PSCE!D125*100</f>
        <v>7.4999065168574717</v>
      </c>
      <c r="E125" s="7">
        <f>(PSCE!E137-PSCE!E125)/PSCE!E125*100</f>
        <v>9.623614826136798</v>
      </c>
      <c r="F125" s="7">
        <f>(PSCE!F137-PSCE!F125)/PSCE!F125*100</f>
        <v>10.132198893005809</v>
      </c>
      <c r="G125" s="7">
        <f>(PSCE!G137-PSCE!G125)/PSCE!G125*100</f>
        <v>14.396640636510977</v>
      </c>
      <c r="H125" s="7">
        <f>(PSCE!H137-PSCE!H125)/PSCE!H125*100</f>
        <v>0.66998983942822898</v>
      </c>
    </row>
    <row r="126" spans="1:8" hidden="1">
      <c r="A126" s="5">
        <v>36923</v>
      </c>
      <c r="B126" s="7">
        <f>(PSCE!B138-PSCE!B126)/PSCE!B126*100</f>
        <v>30.654014722777756</v>
      </c>
      <c r="C126" s="7">
        <f>(PSCE!C138-PSCE!C126)/PSCE!C126*100</f>
        <v>52.311184482047047</v>
      </c>
      <c r="D126" s="7">
        <f>(PSCE!D138-PSCE!D126)/PSCE!D126*100</f>
        <v>8.3148438927854826</v>
      </c>
      <c r="E126" s="7">
        <f>(PSCE!E138-PSCE!E126)/PSCE!E126*100</f>
        <v>12.197435313756735</v>
      </c>
      <c r="F126" s="7">
        <f>(PSCE!F138-PSCE!F126)/PSCE!F126*100</f>
        <v>9.8781095654538031</v>
      </c>
      <c r="G126" s="7">
        <f>(PSCE!G138-PSCE!G126)/PSCE!G126*100</f>
        <v>14.746040947152551</v>
      </c>
      <c r="H126" s="7">
        <f>(PSCE!H138-PSCE!H126)/PSCE!H126*100</f>
        <v>1.4984154737187192</v>
      </c>
    </row>
    <row r="127" spans="1:8" hidden="1">
      <c r="A127" s="5">
        <v>36951</v>
      </c>
      <c r="B127" s="7">
        <f>(PSCE!B139-PSCE!B127)/PSCE!B127*100</f>
        <v>19.040095648832146</v>
      </c>
      <c r="C127" s="7">
        <f>(PSCE!C139-PSCE!C127)/PSCE!C127*100</f>
        <v>18.342151675485006</v>
      </c>
      <c r="D127" s="7">
        <f>(PSCE!D139-PSCE!D127)/PSCE!D127*100</f>
        <v>9.0885015644463625</v>
      </c>
      <c r="E127" s="7">
        <f>(PSCE!E139-PSCE!E127)/PSCE!E127*100</f>
        <v>12.92787113528161</v>
      </c>
      <c r="F127" s="7">
        <f>(PSCE!F139-PSCE!F127)/PSCE!F127*100</f>
        <v>13.698006735232548</v>
      </c>
      <c r="G127" s="7">
        <f>(PSCE!G139-PSCE!G127)/PSCE!G127*100</f>
        <v>15.357386702047812</v>
      </c>
      <c r="H127" s="7">
        <f>(PSCE!H139-PSCE!H127)/PSCE!H127*100</f>
        <v>2.0755072609879148</v>
      </c>
    </row>
    <row r="128" spans="1:8" hidden="1">
      <c r="A128" s="5">
        <v>36982</v>
      </c>
      <c r="B128" s="7">
        <f>(PSCE!B140-PSCE!B128)/PSCE!B128*100</f>
        <v>-2.9254808615195604</v>
      </c>
      <c r="C128" s="7">
        <f>(PSCE!C140-PSCE!C128)/PSCE!C128*100</f>
        <v>40.046656298600311</v>
      </c>
      <c r="D128" s="7">
        <f>(PSCE!D140-PSCE!D128)/PSCE!D128*100</f>
        <v>9.5367831354647095</v>
      </c>
      <c r="E128" s="7">
        <f>(PSCE!E140-PSCE!E128)/PSCE!E128*100</f>
        <v>14.27392120075047</v>
      </c>
      <c r="F128" s="7">
        <f>(PSCE!F140-PSCE!F128)/PSCE!F128*100</f>
        <v>10.697757208971165</v>
      </c>
      <c r="G128" s="7">
        <f>(PSCE!G140-PSCE!G128)/PSCE!G128*100</f>
        <v>15.763546798029557</v>
      </c>
      <c r="H128" s="7">
        <f>(PSCE!H140-PSCE!H128)/PSCE!H128*100</f>
        <v>2.5716704113874966</v>
      </c>
    </row>
    <row r="129" spans="1:8" hidden="1">
      <c r="A129" s="5">
        <v>37012</v>
      </c>
      <c r="B129" s="7">
        <f>(PSCE!B141-PSCE!B129)/PSCE!B129*100</f>
        <v>-0.90140634350688209</v>
      </c>
      <c r="C129" s="7">
        <f>(PSCE!C141-PSCE!C129)/PSCE!C129*100</f>
        <v>49.990557129367332</v>
      </c>
      <c r="D129" s="7">
        <f>(PSCE!D141-PSCE!D129)/PSCE!D129*100</f>
        <v>10.090099253932795</v>
      </c>
      <c r="E129" s="7">
        <f>(PSCE!E141-PSCE!E129)/PSCE!E129*100</f>
        <v>12.250919752740582</v>
      </c>
      <c r="F129" s="7">
        <f>(PSCE!F141-PSCE!F129)/PSCE!F129*100</f>
        <v>13.906469760900142</v>
      </c>
      <c r="G129" s="7">
        <f>(PSCE!G141-PSCE!G129)/PSCE!G129*100</f>
        <v>16.143317423005662</v>
      </c>
      <c r="H129" s="7">
        <f>(PSCE!H141-PSCE!H129)/PSCE!H129*100</f>
        <v>3.6003114548125077</v>
      </c>
    </row>
    <row r="130" spans="1:8" hidden="1">
      <c r="A130" s="5">
        <v>37043</v>
      </c>
      <c r="B130" s="7">
        <f>(PSCE!B142-PSCE!B130)/PSCE!B130*100</f>
        <v>5.262173685391577</v>
      </c>
      <c r="C130" s="7">
        <f>(PSCE!C142-PSCE!C130)/PSCE!C130*100</f>
        <v>25.084072149189851</v>
      </c>
      <c r="D130" s="7">
        <f>(PSCE!D142-PSCE!D130)/PSCE!D130*100</f>
        <v>9.9052407057022638</v>
      </c>
      <c r="E130" s="7">
        <f>(PSCE!E142-PSCE!E130)/PSCE!E130*100</f>
        <v>12.922747652170704</v>
      </c>
      <c r="F130" s="7">
        <f>(PSCE!F142-PSCE!F130)/PSCE!F130*100</f>
        <v>14.828581423823683</v>
      </c>
      <c r="G130" s="7">
        <f>(PSCE!G142-PSCE!G130)/PSCE!G130*100</f>
        <v>15.486975010773261</v>
      </c>
      <c r="H130" s="7">
        <f>(PSCE!H142-PSCE!H130)/PSCE!H130*100</f>
        <v>3.4832700626820867</v>
      </c>
    </row>
    <row r="131" spans="1:8" hidden="1">
      <c r="A131" s="5">
        <v>37073</v>
      </c>
      <c r="B131" s="7">
        <f>(PSCE!B143-PSCE!B131)/PSCE!B131*100</f>
        <v>-0.2217443891950007</v>
      </c>
      <c r="C131" s="7">
        <f>(PSCE!C143-PSCE!C131)/PSCE!C131*100</f>
        <v>80.622909698996665</v>
      </c>
      <c r="D131" s="7">
        <f>(PSCE!D143-PSCE!D131)/PSCE!D131*100</f>
        <v>9.376682344601651</v>
      </c>
      <c r="E131" s="7">
        <f>(PSCE!E143-PSCE!E131)/PSCE!E131*100</f>
        <v>12.990703899961495</v>
      </c>
      <c r="F131" s="7">
        <f>(PSCE!F143-PSCE!F131)/PSCE!F131*100</f>
        <v>22.014194278747766</v>
      </c>
      <c r="G131" s="7">
        <f>(PSCE!G143-PSCE!G131)/PSCE!G131*100</f>
        <v>14.6543615723452</v>
      </c>
      <c r="H131" s="7">
        <f>(PSCE!H143-PSCE!H131)/PSCE!H131*100</f>
        <v>2.3204482426849284</v>
      </c>
    </row>
    <row r="132" spans="1:8" hidden="1">
      <c r="A132" s="5">
        <v>37104</v>
      </c>
      <c r="B132" s="7">
        <f>(PSCE!B144-PSCE!B132)/PSCE!B132*100</f>
        <v>-2.9392638834698919</v>
      </c>
      <c r="C132" s="7">
        <f>(PSCE!C144-PSCE!C132)/PSCE!C132*100</f>
        <v>67.190226876090748</v>
      </c>
      <c r="D132" s="7">
        <f>(PSCE!D144-PSCE!D132)/PSCE!D132*100</f>
        <v>10.738067334327722</v>
      </c>
      <c r="E132" s="7">
        <f>(PSCE!E144-PSCE!E132)/PSCE!E132*100</f>
        <v>12.909619930896527</v>
      </c>
      <c r="F132" s="7">
        <f>(PSCE!F144-PSCE!F132)/PSCE!F132*100</f>
        <v>25.066261134043017</v>
      </c>
      <c r="G132" s="7">
        <f>(PSCE!G144-PSCE!G132)/PSCE!G132*100</f>
        <v>14.814985590778099</v>
      </c>
      <c r="H132" s="7">
        <f>(PSCE!H144-PSCE!H132)/PSCE!H132*100</f>
        <v>4.9593474793703631</v>
      </c>
    </row>
    <row r="133" spans="1:8" hidden="1">
      <c r="A133" s="5">
        <v>37135</v>
      </c>
      <c r="B133" s="7">
        <f>(PSCE!B145-PSCE!B133)/PSCE!B133*100</f>
        <v>-15.848133633508436</v>
      </c>
      <c r="C133" s="7">
        <f>(PSCE!C145-PSCE!C133)/PSCE!C133*100</f>
        <v>88.957055214723923</v>
      </c>
      <c r="D133" s="7">
        <f>(PSCE!D145-PSCE!D133)/PSCE!D133*100</f>
        <v>10.961205951830115</v>
      </c>
      <c r="E133" s="7">
        <f>(PSCE!E145-PSCE!E133)/PSCE!E133*100</f>
        <v>13.256141110269452</v>
      </c>
      <c r="F133" s="7">
        <f>(PSCE!F145-PSCE!F133)/PSCE!F133*100</f>
        <v>26.688518933839383</v>
      </c>
      <c r="G133" s="7">
        <f>(PSCE!G145-PSCE!G133)/PSCE!G133*100</f>
        <v>14.51085218185972</v>
      </c>
      <c r="H133" s="7">
        <f>(PSCE!H145-PSCE!H133)/PSCE!H133*100</f>
        <v>5.5928610416481543</v>
      </c>
    </row>
    <row r="134" spans="1:8" hidden="1">
      <c r="A134" s="5">
        <v>37165</v>
      </c>
      <c r="B134" s="7">
        <f>(PSCE!B146-PSCE!B134)/PSCE!B134*100</f>
        <v>-12.124989837122957</v>
      </c>
      <c r="C134" s="7">
        <f>(PSCE!C146-PSCE!C134)/PSCE!C134*100</f>
        <v>89.995650282731617</v>
      </c>
      <c r="D134" s="7">
        <f>(PSCE!D146-PSCE!D134)/PSCE!D134*100</f>
        <v>11.236580872422588</v>
      </c>
      <c r="E134" s="7">
        <f>(PSCE!E146-PSCE!E134)/PSCE!E134*100</f>
        <v>12.860152093969795</v>
      </c>
      <c r="F134" s="7">
        <f>(PSCE!F146-PSCE!F134)/PSCE!F134*100</f>
        <v>27.635680430419747</v>
      </c>
      <c r="G134" s="7">
        <f>(PSCE!G146-PSCE!G134)/PSCE!G134*100</f>
        <v>14.748871663606517</v>
      </c>
      <c r="H134" s="7">
        <f>(PSCE!H146-PSCE!H134)/PSCE!H134*100</f>
        <v>5.9390184028306834</v>
      </c>
    </row>
    <row r="135" spans="1:8" hidden="1">
      <c r="A135" s="5">
        <v>37196</v>
      </c>
      <c r="B135" s="7">
        <f>(PSCE!B147-PSCE!B135)/PSCE!B135*100</f>
        <v>-8.790724216642456</v>
      </c>
      <c r="C135" s="7">
        <f>(PSCE!C147-PSCE!C135)/PSCE!C135*100</f>
        <v>33.682104939221418</v>
      </c>
      <c r="D135" s="7">
        <f>(PSCE!D147-PSCE!D135)/PSCE!D135*100</f>
        <v>10.187295355170685</v>
      </c>
      <c r="E135" s="7">
        <f>(PSCE!E147-PSCE!E135)/PSCE!E135*100</f>
        <v>13.672448239891089</v>
      </c>
      <c r="F135" s="7">
        <f>(PSCE!F147-PSCE!F135)/PSCE!F135*100</f>
        <v>20.426096327613365</v>
      </c>
      <c r="G135" s="7">
        <f>(PSCE!G147-PSCE!G135)/PSCE!G135*100</f>
        <v>14.20218886302213</v>
      </c>
      <c r="H135" s="7">
        <f>(PSCE!H147-PSCE!H135)/PSCE!H135*100</f>
        <v>4.577056295121646</v>
      </c>
    </row>
    <row r="136" spans="1:8" hidden="1">
      <c r="A136" s="5">
        <v>37226</v>
      </c>
      <c r="B136" s="7">
        <f>(PSCE!B148-PSCE!B136)/PSCE!B136*100</f>
        <v>30.39443155452436</v>
      </c>
      <c r="C136" s="7">
        <f>(PSCE!C148-PSCE!C136)/PSCE!C136*100</f>
        <v>11.733128834355828</v>
      </c>
      <c r="D136" s="7">
        <f>(PSCE!D148-PSCE!D136)/PSCE!D136*100</f>
        <v>13.129550636169743</v>
      </c>
      <c r="E136" s="7">
        <f>(PSCE!E148-PSCE!E136)/PSCE!E136*100</f>
        <v>13.723737931276176</v>
      </c>
      <c r="F136" s="7">
        <f>(PSCE!F148-PSCE!F136)/PSCE!F136*100</f>
        <v>24.50416131837191</v>
      </c>
      <c r="G136" s="7">
        <f>(PSCE!G148-PSCE!G136)/PSCE!G136*100</f>
        <v>14.537121744472287</v>
      </c>
      <c r="H136" s="7">
        <f>(PSCE!H148-PSCE!H136)/PSCE!H136*100</f>
        <v>10.476710196242665</v>
      </c>
    </row>
    <row r="137" spans="1:8" hidden="1">
      <c r="A137" s="5">
        <v>37257</v>
      </c>
      <c r="B137" s="7">
        <f>(PSCE!B149-PSCE!B137)/PSCE!B137*100</f>
        <v>72.327523740513328</v>
      </c>
      <c r="C137" s="7">
        <f>(PSCE!C149-PSCE!C137)/PSCE!C137*100</f>
        <v>-0.994733762434172</v>
      </c>
      <c r="D137" s="7">
        <f>(PSCE!D149-PSCE!D137)/PSCE!D137*100</f>
        <v>13.101290503294456</v>
      </c>
      <c r="E137" s="7">
        <f>(PSCE!E149-PSCE!E137)/PSCE!E137*100</f>
        <v>14.530212454467817</v>
      </c>
      <c r="F137" s="7">
        <f>(PSCE!F149-PSCE!F137)/PSCE!F137*100</f>
        <v>24.505731849144379</v>
      </c>
      <c r="G137" s="7">
        <f>(PSCE!G149-PSCE!G137)/PSCE!G137*100</f>
        <v>12.068365940675674</v>
      </c>
      <c r="H137" s="7">
        <f>(PSCE!H149-PSCE!H137)/PSCE!H137*100</f>
        <v>12.601091246306801</v>
      </c>
    </row>
    <row r="138" spans="1:8" hidden="1">
      <c r="A138" s="5">
        <v>37288</v>
      </c>
      <c r="B138" s="7">
        <f>(PSCE!B150-PSCE!B138)/PSCE!B138*100</f>
        <v>41.989903924442274</v>
      </c>
      <c r="C138" s="7">
        <f>(PSCE!C150-PSCE!C138)/PSCE!C138*100</f>
        <v>12.843788104592873</v>
      </c>
      <c r="D138" s="7">
        <f>(PSCE!D150-PSCE!D138)/PSCE!D138*100</f>
        <v>12.183417126455343</v>
      </c>
      <c r="E138" s="7">
        <f>(PSCE!E150-PSCE!E138)/PSCE!E138*100</f>
        <v>12.344030027389849</v>
      </c>
      <c r="F138" s="7">
        <f>(PSCE!F150-PSCE!F138)/PSCE!F138*100</f>
        <v>24.759783908614789</v>
      </c>
      <c r="G138" s="7">
        <f>(PSCE!G150-PSCE!G138)/PSCE!G138*100</f>
        <v>12.505890194047401</v>
      </c>
      <c r="H138" s="7">
        <f>(PSCE!H150-PSCE!H138)/PSCE!H138*100</f>
        <v>10.50201763112449</v>
      </c>
    </row>
    <row r="139" spans="1:8" hidden="1">
      <c r="A139" s="5">
        <v>37316</v>
      </c>
      <c r="B139" s="7">
        <f>(PSCE!B151-PSCE!B139)/PSCE!B139*100</f>
        <v>30.963483750627734</v>
      </c>
      <c r="C139" s="7">
        <f>(PSCE!C151-PSCE!C139)/PSCE!C139*100</f>
        <v>15.810865736350088</v>
      </c>
      <c r="D139" s="7">
        <f>(PSCE!D151-PSCE!D139)/PSCE!D139*100</f>
        <v>12.13012165187603</v>
      </c>
      <c r="E139" s="7">
        <f>(PSCE!E151-PSCE!E139)/PSCE!E139*100</f>
        <v>12.982619853026945</v>
      </c>
      <c r="F139" s="7">
        <f>(PSCE!F151-PSCE!F139)/PSCE!F139*100</f>
        <v>22.798591098302914</v>
      </c>
      <c r="G139" s="7">
        <f>(PSCE!G151-PSCE!G139)/PSCE!G139*100</f>
        <v>11.845375018889467</v>
      </c>
      <c r="H139" s="7">
        <f>(PSCE!H151-PSCE!H139)/PSCE!H139*100</f>
        <v>11.057147274038957</v>
      </c>
    </row>
    <row r="140" spans="1:8" hidden="1">
      <c r="A140" s="5">
        <v>37347</v>
      </c>
      <c r="B140" s="7">
        <f>(PSCE!B152-PSCE!B140)/PSCE!B140*100</f>
        <v>36.472216729286139</v>
      </c>
      <c r="C140" s="7">
        <f>(PSCE!C152-PSCE!C140)/PSCE!C140*100</f>
        <v>16.435313714602998</v>
      </c>
      <c r="D140" s="7">
        <f>(PSCE!D152-PSCE!D140)/PSCE!D140*100</f>
        <v>11.993694890817244</v>
      </c>
      <c r="E140" s="7">
        <f>(PSCE!E152-PSCE!E140)/PSCE!E140*100</f>
        <v>12.454849937610824</v>
      </c>
      <c r="F140" s="7">
        <f>(PSCE!F152-PSCE!F140)/PSCE!F140*100</f>
        <v>23.283486091011415</v>
      </c>
      <c r="G140" s="7">
        <f>(PSCE!G152-PSCE!G140)/PSCE!G140*100</f>
        <v>11.708575112830431</v>
      </c>
      <c r="H140" s="7">
        <f>(PSCE!H152-PSCE!H140)/PSCE!H140*100</f>
        <v>10.955092588592118</v>
      </c>
    </row>
    <row r="141" spans="1:8" hidden="1">
      <c r="A141" s="5">
        <v>37377</v>
      </c>
      <c r="B141" s="7">
        <f>(PSCE!B153-PSCE!B141)/PSCE!B141*100</f>
        <v>32.492923193055297</v>
      </c>
      <c r="C141" s="7">
        <f>(PSCE!C153-PSCE!C141)/PSCE!C141*100</f>
        <v>3.8529337698312767</v>
      </c>
      <c r="D141" s="7">
        <f>(PSCE!D153-PSCE!D141)/PSCE!D141*100</f>
        <v>11.619307884206711</v>
      </c>
      <c r="E141" s="7">
        <f>(PSCE!E153-PSCE!E141)/PSCE!E141*100</f>
        <v>15.82344818407174</v>
      </c>
      <c r="F141" s="7">
        <f>(PSCE!F153-PSCE!F141)/PSCE!F141*100</f>
        <v>21.369038431856769</v>
      </c>
      <c r="G141" s="7">
        <f>(PSCE!G153-PSCE!G141)/PSCE!G141*100</f>
        <v>12.078368006463341</v>
      </c>
      <c r="H141" s="7">
        <f>(PSCE!H153-PSCE!H141)/PSCE!H141*100</f>
        <v>8.9856260729201356</v>
      </c>
    </row>
    <row r="142" spans="1:8" hidden="1">
      <c r="A142" s="5">
        <v>37408</v>
      </c>
      <c r="B142" s="7">
        <f>(PSCE!B154-PSCE!B142)/PSCE!B142*100</f>
        <v>13.160419257416947</v>
      </c>
      <c r="C142" s="7">
        <f>(PSCE!C154-PSCE!C142)/PSCE!C142*100</f>
        <v>-0.7943297079310766</v>
      </c>
      <c r="D142" s="7">
        <f>(PSCE!D154-PSCE!D142)/PSCE!D142*100</f>
        <v>12.058476265889906</v>
      </c>
      <c r="E142" s="7">
        <f>(PSCE!E154-PSCE!E142)/PSCE!E142*100</f>
        <v>14.881623449830892</v>
      </c>
      <c r="F142" s="7">
        <f>(PSCE!F154-PSCE!F142)/PSCE!F142*100</f>
        <v>20.332076621348872</v>
      </c>
      <c r="G142" s="7">
        <f>(PSCE!G154-PSCE!G142)/PSCE!G142*100</f>
        <v>12.73152229625833</v>
      </c>
      <c r="H142" s="7">
        <f>(PSCE!H154-PSCE!H142)/PSCE!H142*100</f>
        <v>9.6945369852963132</v>
      </c>
    </row>
    <row r="143" spans="1:8" hidden="1">
      <c r="A143" s="5">
        <v>37438</v>
      </c>
      <c r="B143" s="7">
        <f>(PSCE!B155-PSCE!B143)/PSCE!B143*100</f>
        <v>10.492289043033201</v>
      </c>
      <c r="C143" s="7">
        <f>(PSCE!C155-PSCE!C143)/PSCE!C143*100</f>
        <v>-5.4623307487559307</v>
      </c>
      <c r="D143" s="7">
        <f>(PSCE!D155-PSCE!D143)/PSCE!D143*100</f>
        <v>11.067982932451462</v>
      </c>
      <c r="E143" s="7">
        <f>(PSCE!E155-PSCE!E143)/PSCE!E143*100</f>
        <v>15.542645722445799</v>
      </c>
      <c r="F143" s="7">
        <f>(PSCE!F155-PSCE!F143)/PSCE!F143*100</f>
        <v>12.307747207650859</v>
      </c>
      <c r="G143" s="7">
        <f>(PSCE!G155-PSCE!G143)/PSCE!G143*100</f>
        <v>12.799613375894475</v>
      </c>
      <c r="H143" s="7">
        <f>(PSCE!H155-PSCE!H143)/PSCE!H143*100</f>
        <v>7.9327056040369825</v>
      </c>
    </row>
    <row r="144" spans="1:8" hidden="1">
      <c r="A144" s="5">
        <v>37469</v>
      </c>
      <c r="B144" s="7">
        <f>(PSCE!B156-PSCE!B144)/PSCE!B144*100</f>
        <v>22.691946938228593</v>
      </c>
      <c r="C144" s="7">
        <f>(PSCE!C156-PSCE!C144)/PSCE!C144*100</f>
        <v>-3.6302482022732541</v>
      </c>
      <c r="D144" s="7">
        <f>(PSCE!D156-PSCE!D144)/PSCE!D144*100</f>
        <v>10.192816167488751</v>
      </c>
      <c r="E144" s="7">
        <f>(PSCE!E156-PSCE!E144)/PSCE!E144*100</f>
        <v>16.67284059978418</v>
      </c>
      <c r="F144" s="7">
        <f>(PSCE!F156-PSCE!F144)/PSCE!F144*100</f>
        <v>9.286409116175653</v>
      </c>
      <c r="G144" s="7">
        <f>(PSCE!G156-PSCE!G144)/PSCE!G144*100</f>
        <v>12.562398345414753</v>
      </c>
      <c r="H144" s="7">
        <f>(PSCE!H156-PSCE!H144)/PSCE!H144*100</f>
        <v>6.2028499580888514</v>
      </c>
    </row>
    <row r="145" spans="1:8" hidden="1">
      <c r="A145" s="5">
        <v>37500</v>
      </c>
      <c r="B145" s="7">
        <f>(PSCE!B157-PSCE!B145)/PSCE!B145*100</f>
        <v>9.6806156488423554</v>
      </c>
      <c r="C145" s="7">
        <f>(PSCE!C157-PSCE!C145)/PSCE!C145*100</f>
        <v>-0.10435992578849722</v>
      </c>
      <c r="D145" s="7">
        <f>(PSCE!D157-PSCE!D145)/PSCE!D145*100</f>
        <v>9.6415523726558767</v>
      </c>
      <c r="E145" s="7">
        <f>(PSCE!E157-PSCE!E145)/PSCE!E145*100</f>
        <v>16.432575323268996</v>
      </c>
      <c r="F145" s="7">
        <f>(PSCE!F157-PSCE!F145)/PSCE!F145*100</f>
        <v>5.6546605841900996</v>
      </c>
      <c r="G145" s="7">
        <f>(PSCE!G157-PSCE!G145)/PSCE!G145*100</f>
        <v>11.708372072607709</v>
      </c>
      <c r="H145" s="7">
        <f>(PSCE!H157-PSCE!H145)/PSCE!H145*100</f>
        <v>6.3264611007593521</v>
      </c>
    </row>
    <row r="146" spans="1:8" hidden="1">
      <c r="A146" s="5">
        <v>37530</v>
      </c>
      <c r="B146" s="7">
        <f>(PSCE!B158-PSCE!B146)/PSCE!B146*100</f>
        <v>1.3261372397841171</v>
      </c>
      <c r="C146" s="7">
        <f>(PSCE!C158-PSCE!C146)/PSCE!C146*100</f>
        <v>1.098901098901099</v>
      </c>
      <c r="D146" s="7">
        <f>(PSCE!D158-PSCE!D146)/PSCE!D146*100</f>
        <v>9.0290849169720069</v>
      </c>
      <c r="E146" s="7">
        <f>(PSCE!E158-PSCE!E146)/PSCE!E146*100</f>
        <v>17.270886716649265</v>
      </c>
      <c r="F146" s="7">
        <f>(PSCE!F158-PSCE!F146)/PSCE!F146*100</f>
        <v>5.088488173697769</v>
      </c>
      <c r="G146" s="7">
        <f>(PSCE!G158-PSCE!G146)/PSCE!G146*100</f>
        <v>11.046564328925848</v>
      </c>
      <c r="H146" s="7">
        <f>(PSCE!H158-PSCE!H146)/PSCE!H146*100</f>
        <v>5.3727526967638832</v>
      </c>
    </row>
    <row r="147" spans="1:8" hidden="1">
      <c r="A147" s="5">
        <v>37561</v>
      </c>
      <c r="B147" s="7">
        <f>(PSCE!B159-PSCE!B147)/PSCE!B147*100</f>
        <v>-3.5008389500327053</v>
      </c>
      <c r="C147" s="7">
        <f>(PSCE!C159-PSCE!C147)/PSCE!C147*100</f>
        <v>3.9709944751381219</v>
      </c>
      <c r="D147" s="7">
        <f>(PSCE!D159-PSCE!D147)/PSCE!D147*100</f>
        <v>9.8030882561269301</v>
      </c>
      <c r="E147" s="7">
        <f>(PSCE!E159-PSCE!E147)/PSCE!E147*100</f>
        <v>17.731599576930257</v>
      </c>
      <c r="F147" s="7">
        <f>(PSCE!F159-PSCE!F147)/PSCE!F147*100</f>
        <v>9.7129483031596333</v>
      </c>
      <c r="G147" s="7">
        <f>(PSCE!G159-PSCE!G147)/PSCE!G147*100</f>
        <v>11.238679897372213</v>
      </c>
      <c r="H147" s="7">
        <f>(PSCE!H159-PSCE!H147)/PSCE!H147*100</f>
        <v>6.3125004988068545</v>
      </c>
    </row>
    <row r="148" spans="1:8" hidden="1">
      <c r="A148" s="5">
        <v>37591</v>
      </c>
      <c r="B148" s="7">
        <f>(PSCE!B160-PSCE!B148)/PSCE!B148*100</f>
        <v>-37.130632972130037</v>
      </c>
      <c r="C148" s="7">
        <f>(PSCE!C160-PSCE!C148)/PSCE!C148*100</f>
        <v>2.5737817433081673</v>
      </c>
      <c r="D148" s="7">
        <f>(PSCE!D160-PSCE!D148)/PSCE!D148*100</f>
        <v>7.7813840325440555</v>
      </c>
      <c r="E148" s="7">
        <f>(PSCE!E160-PSCE!E148)/PSCE!E148*100</f>
        <v>18.055191753593935</v>
      </c>
      <c r="F148" s="7">
        <f>(PSCE!F160-PSCE!F148)/PSCE!F148*100</f>
        <v>4.1903621670158628</v>
      </c>
      <c r="G148" s="7">
        <f>(PSCE!G160-PSCE!G148)/PSCE!G148*100</f>
        <v>10.356456579282456</v>
      </c>
      <c r="H148" s="7">
        <f>(PSCE!H160-PSCE!H148)/PSCE!H148*100</f>
        <v>3.086266115784758</v>
      </c>
    </row>
    <row r="149" spans="1:8" hidden="1">
      <c r="A149" s="5">
        <v>37622</v>
      </c>
      <c r="B149" s="7">
        <f>(PSCE!B161-PSCE!B149)/PSCE!B149*100</f>
        <v>79.385207807728051</v>
      </c>
      <c r="C149" s="7">
        <f>(PSCE!C161-PSCE!C149)/PSCE!C149*100</f>
        <v>-10.99290780141844</v>
      </c>
      <c r="D149" s="7">
        <f>(PSCE!D161-PSCE!D149)/PSCE!D149*100</f>
        <v>8.756310872911687</v>
      </c>
      <c r="E149" s="7">
        <f>(PSCE!E161-PSCE!E149)/PSCE!E149*100</f>
        <v>18.192470402045227</v>
      </c>
      <c r="F149" s="7">
        <f>(PSCE!F161-PSCE!F149)/PSCE!F149*100</f>
        <v>4.6670669869228716</v>
      </c>
      <c r="G149" s="7">
        <f>(PSCE!G161-PSCE!G149)/PSCE!G149*100</f>
        <v>10.715120310458831</v>
      </c>
      <c r="H149" s="7">
        <f>(PSCE!H161-PSCE!H149)/PSCE!H149*100</f>
        <v>4.8919788554355321</v>
      </c>
    </row>
    <row r="150" spans="1:8" hidden="1">
      <c r="A150" s="5">
        <v>37653</v>
      </c>
      <c r="B150" s="7">
        <f>(PSCE!B162-PSCE!B150)/PSCE!B150*100</f>
        <v>94.430937198954084</v>
      </c>
      <c r="C150" s="7">
        <f>(PSCE!C162-PSCE!C150)/PSCE!C150*100</f>
        <v>-31.396326089566571</v>
      </c>
      <c r="D150" s="7">
        <f>(PSCE!D162-PSCE!D150)/PSCE!D150*100</f>
        <v>9.0661788846676981</v>
      </c>
      <c r="E150" s="7">
        <f>(PSCE!E162-PSCE!E150)/PSCE!E150*100</f>
        <v>18.756302015139887</v>
      </c>
      <c r="F150" s="7">
        <f>(PSCE!F162-PSCE!F150)/PSCE!F150*100</f>
        <v>5.6953029451624628</v>
      </c>
      <c r="G150" s="7">
        <f>(PSCE!G162-PSCE!G150)/PSCE!G150*100</f>
        <v>10.44524941513848</v>
      </c>
      <c r="H150" s="7">
        <f>(PSCE!H162-PSCE!H150)/PSCE!H150*100</f>
        <v>5.5298551379833114</v>
      </c>
    </row>
    <row r="151" spans="1:8" hidden="1">
      <c r="A151" s="5">
        <v>37681</v>
      </c>
      <c r="B151" s="7">
        <f>(PSCE!B163-PSCE!B151)/PSCE!B151*100</f>
        <v>146.463982470556</v>
      </c>
      <c r="C151" s="7">
        <f>(PSCE!C163-PSCE!C151)/PSCE!C151*100</f>
        <v>-37.997192325690222</v>
      </c>
      <c r="D151" s="7">
        <f>(PSCE!D163-PSCE!D151)/PSCE!D151*100</f>
        <v>9.4989976746050839</v>
      </c>
      <c r="E151" s="7">
        <f>(PSCE!E163-PSCE!E151)/PSCE!E151*100</f>
        <v>17.753163623491933</v>
      </c>
      <c r="F151" s="7">
        <f>(PSCE!F163-PSCE!F151)/PSCE!F151*100</f>
        <v>3.6897001303780965</v>
      </c>
      <c r="G151" s="7">
        <f>(PSCE!G163-PSCE!G151)/PSCE!G151*100</f>
        <v>11.267156320018614</v>
      </c>
      <c r="H151" s="7">
        <f>(PSCE!H163-PSCE!H151)/PSCE!H151*100</f>
        <v>6.2025125569849315</v>
      </c>
    </row>
    <row r="152" spans="1:8" hidden="1">
      <c r="A152" s="5">
        <v>37712</v>
      </c>
      <c r="B152" s="7">
        <f>(PSCE!B164-PSCE!B152)/PSCE!B152*100</f>
        <v>197.78595647259976</v>
      </c>
      <c r="C152" s="7">
        <f>(PSCE!C164-PSCE!C152)/PSCE!C152*100</f>
        <v>-38.972341440152597</v>
      </c>
      <c r="D152" s="7">
        <f>(PSCE!D164-PSCE!D152)/PSCE!D152*100</f>
        <v>12.746167086986111</v>
      </c>
      <c r="E152" s="7">
        <f>(PSCE!E164-PSCE!E152)/PSCE!E152*100</f>
        <v>18.404531783805879</v>
      </c>
      <c r="F152" s="7">
        <f>(PSCE!F164-PSCE!F152)/PSCE!F152*100</f>
        <v>6.8442676405373675</v>
      </c>
      <c r="G152" s="7">
        <f>(PSCE!G164-PSCE!G152)/PSCE!G152*100</f>
        <v>11.752614940067696</v>
      </c>
      <c r="H152" s="7">
        <f>(PSCE!H164-PSCE!H152)/PSCE!H152*100</f>
        <v>12.980802928234883</v>
      </c>
    </row>
    <row r="153" spans="1:8" hidden="1">
      <c r="A153" s="5">
        <v>37742</v>
      </c>
      <c r="B153" s="7">
        <f>(PSCE!B165-PSCE!B153)/PSCE!B153*100</f>
        <v>122.58432087511395</v>
      </c>
      <c r="C153" s="7">
        <f>(PSCE!C165-PSCE!C153)/PSCE!C153*100</f>
        <v>-35.851115421920468</v>
      </c>
      <c r="D153" s="7">
        <f>(PSCE!D165-PSCE!D153)/PSCE!D153*100</f>
        <v>11.700300387303821</v>
      </c>
      <c r="E153" s="7">
        <f>(PSCE!E165-PSCE!E153)/PSCE!E153*100</f>
        <v>18.279755235714902</v>
      </c>
      <c r="F153" s="7">
        <f>(PSCE!F165-PSCE!F153)/PSCE!F153*100</f>
        <v>7.6651618236154375</v>
      </c>
      <c r="G153" s="7">
        <f>(PSCE!G165-PSCE!G153)/PSCE!G153*100</f>
        <v>11.912424007267351</v>
      </c>
      <c r="H153" s="7">
        <f>(PSCE!H165-PSCE!H153)/PSCE!H153*100</f>
        <v>10.176869788727979</v>
      </c>
    </row>
    <row r="154" spans="1:8" hidden="1">
      <c r="A154" s="5">
        <v>37773</v>
      </c>
      <c r="B154" s="7">
        <f>(PSCE!B166-PSCE!B154)/PSCE!B154*100</f>
        <v>121.08072466953436</v>
      </c>
      <c r="C154" s="7">
        <f>(PSCE!C166-PSCE!C154)/PSCE!C154*100</f>
        <v>-22.099039172209903</v>
      </c>
      <c r="D154" s="7">
        <f>(PSCE!D166-PSCE!D154)/PSCE!D154*100</f>
        <v>12.660747550044086</v>
      </c>
      <c r="E154" s="7">
        <f>(PSCE!E166-PSCE!E154)/PSCE!E154*100</f>
        <v>18.318613019299967</v>
      </c>
      <c r="F154" s="7">
        <f>(PSCE!F166-PSCE!F154)/PSCE!F154*100</f>
        <v>7.0194316095955447</v>
      </c>
      <c r="G154" s="7">
        <f>(PSCE!G166-PSCE!G154)/PSCE!G154*100</f>
        <v>11.689048609797617</v>
      </c>
      <c r="H154" s="7">
        <f>(PSCE!H166-PSCE!H154)/PSCE!H154*100</f>
        <v>12.845799080720802</v>
      </c>
    </row>
    <row r="155" spans="1:8" hidden="1">
      <c r="A155" s="5">
        <v>37803</v>
      </c>
      <c r="B155" s="7">
        <f>(PSCE!B167-PSCE!B155)/PSCE!B155*100</f>
        <v>117.45596391783994</v>
      </c>
      <c r="C155" s="7">
        <f>(PSCE!C167-PSCE!C155)/PSCE!C155*100</f>
        <v>-22.891418778308239</v>
      </c>
      <c r="D155" s="7">
        <f>(PSCE!D167-PSCE!D155)/PSCE!D155*100</f>
        <v>13.048812798062123</v>
      </c>
      <c r="E155" s="7">
        <f>(PSCE!E167-PSCE!E155)/PSCE!E155*100</f>
        <v>19.637088845818937</v>
      </c>
      <c r="F155" s="7">
        <f>(PSCE!F167-PSCE!F155)/PSCE!F155*100</f>
        <v>5.8559989832231825</v>
      </c>
      <c r="G155" s="7">
        <f>(PSCE!G167-PSCE!G155)/PSCE!G155*100</f>
        <v>11.990595893444128</v>
      </c>
      <c r="H155" s="7">
        <f>(PSCE!H167-PSCE!H155)/PSCE!H155*100</f>
        <v>13.25062778165419</v>
      </c>
    </row>
    <row r="156" spans="1:8" hidden="1">
      <c r="A156" s="5">
        <v>37834</v>
      </c>
      <c r="B156" s="7">
        <f>(PSCE!B168-PSCE!B156)/PSCE!B156*100</f>
        <v>96.983017528531647</v>
      </c>
      <c r="C156" s="7">
        <f>(PSCE!C168-PSCE!C156)/PSCE!C156*100</f>
        <v>-11.842580334576965</v>
      </c>
      <c r="D156" s="7">
        <f>(PSCE!D168-PSCE!D156)/PSCE!D156*100</f>
        <v>11.973775501453884</v>
      </c>
      <c r="E156" s="7">
        <f>(PSCE!E168-PSCE!E156)/PSCE!E156*100</f>
        <v>18.813931337226155</v>
      </c>
      <c r="F156" s="7">
        <f>(PSCE!F168-PSCE!F156)/PSCE!F156*100</f>
        <v>9.7053120132244022</v>
      </c>
      <c r="G156" s="7">
        <f>(PSCE!G168-PSCE!G156)/PSCE!G156*100</f>
        <v>12.364870168328066</v>
      </c>
      <c r="H156" s="7">
        <f>(PSCE!H168-PSCE!H156)/PSCE!H156*100</f>
        <v>9.8984840649919708</v>
      </c>
    </row>
    <row r="157" spans="1:8" hidden="1">
      <c r="A157" s="5">
        <v>37865</v>
      </c>
      <c r="B157" s="7">
        <f>(PSCE!B169-PSCE!B157)/PSCE!B157*100</f>
        <v>153.4268850879306</v>
      </c>
      <c r="C157" s="7">
        <f>(PSCE!C169-PSCE!C157)/PSCE!C157*100</f>
        <v>-23.900174114915846</v>
      </c>
      <c r="D157" s="7">
        <f>(PSCE!D169-PSCE!D157)/PSCE!D157*100</f>
        <v>11.626596370422609</v>
      </c>
      <c r="E157" s="7">
        <f>(PSCE!E169-PSCE!E157)/PSCE!E157*100</f>
        <v>19.463858305409289</v>
      </c>
      <c r="F157" s="7">
        <f>(PSCE!F169-PSCE!F157)/PSCE!F157*100</f>
        <v>12.247462542290961</v>
      </c>
      <c r="G157" s="7">
        <f>(PSCE!G169-PSCE!G157)/PSCE!G157*100</f>
        <v>13.846093395582768</v>
      </c>
      <c r="H157" s="7">
        <f>(PSCE!H169-PSCE!H157)/PSCE!H157*100</f>
        <v>7.0527581281586471</v>
      </c>
    </row>
    <row r="158" spans="1:8" hidden="1">
      <c r="A158" s="5">
        <v>37895</v>
      </c>
      <c r="B158" s="7">
        <f>(PSCE!B170-PSCE!B158)/PSCE!B158*100</f>
        <v>166.43433267387005</v>
      </c>
      <c r="C158" s="7">
        <f>(PSCE!C170-PSCE!C158)/PSCE!C158*100</f>
        <v>-20.403079710144929</v>
      </c>
      <c r="D158" s="7">
        <f>(PSCE!D170-PSCE!D158)/PSCE!D158*100</f>
        <v>12.276347215715788</v>
      </c>
      <c r="E158" s="7">
        <f>(PSCE!E170-PSCE!E158)/PSCE!E158*100</f>
        <v>20.567567203032063</v>
      </c>
      <c r="F158" s="7">
        <f>(PSCE!F170-PSCE!F158)/PSCE!F158*100</f>
        <v>10.99579778428626</v>
      </c>
      <c r="G158" s="7">
        <f>(PSCE!G170-PSCE!G158)/PSCE!G158*100</f>
        <v>14.741414801039168</v>
      </c>
      <c r="H158" s="7">
        <f>(PSCE!H170-PSCE!H158)/PSCE!H158*100</f>
        <v>7.4647011541319737</v>
      </c>
    </row>
    <row r="159" spans="1:8" hidden="1">
      <c r="A159" s="5">
        <v>37926</v>
      </c>
      <c r="B159" s="7">
        <f>(PSCE!B171-PSCE!B159)/PSCE!B159*100</f>
        <v>181.79594483083815</v>
      </c>
      <c r="C159" s="7">
        <f>(PSCE!C171-PSCE!C159)/PSCE!C159*100</f>
        <v>-10.948743496069966</v>
      </c>
      <c r="D159" s="7">
        <f>(PSCE!D171-PSCE!D159)/PSCE!D159*100</f>
        <v>12.947399576525232</v>
      </c>
      <c r="E159" s="7">
        <f>(PSCE!E171-PSCE!E159)/PSCE!E159*100</f>
        <v>16.042646514823229</v>
      </c>
      <c r="F159" s="7">
        <f>(PSCE!F171-PSCE!F159)/PSCE!F159*100</f>
        <v>11.303174802359143</v>
      </c>
      <c r="G159" s="7">
        <f>(PSCE!G171-PSCE!G159)/PSCE!G159*100</f>
        <v>15.268386870282605</v>
      </c>
      <c r="H159" s="7">
        <f>(PSCE!H171-PSCE!H159)/PSCE!H159*100</f>
        <v>9.7831594830660205</v>
      </c>
    </row>
    <row r="160" spans="1:8" hidden="1">
      <c r="A160" s="5">
        <v>37956</v>
      </c>
      <c r="B160" s="7">
        <f>(PSCE!B172-PSCE!B160)/PSCE!B160*100</f>
        <v>168.74642243846594</v>
      </c>
      <c r="C160" s="7">
        <f>(PSCE!C172-PSCE!C160)/PSCE!C160*100</f>
        <v>-13.181666109066578</v>
      </c>
      <c r="D160" s="7">
        <f>(PSCE!D172-PSCE!D160)/PSCE!D160*100</f>
        <v>12.521280461784134</v>
      </c>
      <c r="E160" s="7">
        <f>(PSCE!E172-PSCE!E160)/PSCE!E160*100</f>
        <v>16.430650360876545</v>
      </c>
      <c r="F160" s="7">
        <f>(PSCE!F172-PSCE!F160)/PSCE!F160*100</f>
        <v>18.631300073414408</v>
      </c>
      <c r="G160" s="7">
        <f>(PSCE!G172-PSCE!G160)/PSCE!G160*100</f>
        <v>16.027859945035349</v>
      </c>
      <c r="H160" s="7">
        <f>(PSCE!H172-PSCE!H160)/PSCE!H160*100</f>
        <v>6.9724423049064512</v>
      </c>
    </row>
    <row r="161" spans="1:8" hidden="1">
      <c r="A161" s="5">
        <v>37987</v>
      </c>
      <c r="B161" s="7">
        <f>(PSCE!B173-PSCE!B161)/PSCE!B161*100</f>
        <v>-15.057305353023182</v>
      </c>
      <c r="C161" s="7">
        <f>(PSCE!C173-PSCE!C161)/PSCE!C161*100</f>
        <v>-1.0756972111553786</v>
      </c>
      <c r="D161" s="7">
        <f>(PSCE!D173-PSCE!D161)/PSCE!D161*100</f>
        <v>12.290624190701289</v>
      </c>
      <c r="E161" s="7">
        <f>(PSCE!E173-PSCE!E161)/PSCE!E161*100</f>
        <v>15.989648379662412</v>
      </c>
      <c r="F161" s="7">
        <f>(PSCE!F173-PSCE!F161)/PSCE!F161*100</f>
        <v>18.498804780876494</v>
      </c>
      <c r="G161" s="7">
        <f>(PSCE!G173-PSCE!G161)/PSCE!G161*100</f>
        <v>15.859004923824321</v>
      </c>
      <c r="H161" s="7">
        <f>(PSCE!H173-PSCE!H161)/PSCE!H161*100</f>
        <v>6.7640259868312942</v>
      </c>
    </row>
    <row r="162" spans="1:8" hidden="1">
      <c r="A162" s="5">
        <v>38018</v>
      </c>
      <c r="B162" s="7">
        <f>(PSCE!B174-PSCE!B162)/PSCE!B162*100</f>
        <v>-26.259909399773502</v>
      </c>
      <c r="C162" s="7">
        <f>(PSCE!C174-PSCE!C162)/PSCE!C162*100</f>
        <v>13.633181659082954</v>
      </c>
      <c r="D162" s="7">
        <f>(PSCE!D174-PSCE!D162)/PSCE!D162*100</f>
        <v>12.540667827262942</v>
      </c>
      <c r="E162" s="7">
        <f>(PSCE!E174-PSCE!E162)/PSCE!E162*100</f>
        <v>16.375617792421746</v>
      </c>
      <c r="F162" s="7">
        <f>(PSCE!F174-PSCE!F162)/PSCE!F162*100</f>
        <v>17.425569176882664</v>
      </c>
      <c r="G162" s="7">
        <f>(PSCE!G174-PSCE!G162)/PSCE!G162*100</f>
        <v>15.86596606787791</v>
      </c>
      <c r="H162" s="7">
        <f>(PSCE!H174-PSCE!H162)/PSCE!H162*100</f>
        <v>7.2516969620870233</v>
      </c>
    </row>
    <row r="163" spans="1:8" hidden="1">
      <c r="A163" s="5">
        <v>38047</v>
      </c>
      <c r="B163" s="7">
        <f>(PSCE!B175-PSCE!B163)/PSCE!B163*100</f>
        <v>-31.502267069701279</v>
      </c>
      <c r="C163" s="7">
        <f>(PSCE!C175-PSCE!C163)/PSCE!C163*100</f>
        <v>11.981132075471699</v>
      </c>
      <c r="D163" s="7">
        <f>(PSCE!D175-PSCE!D163)/PSCE!D163*100</f>
        <v>12.375710513327114</v>
      </c>
      <c r="E163" s="7">
        <f>(PSCE!E175-PSCE!E163)/PSCE!E163*100</f>
        <v>16.8551710317013</v>
      </c>
      <c r="F163" s="7">
        <f>(PSCE!F175-PSCE!F163)/PSCE!F163*100</f>
        <v>21.435307431158055</v>
      </c>
      <c r="G163" s="7">
        <f>(PSCE!G175-PSCE!G163)/PSCE!G163*100</f>
        <v>16.403794001376202</v>
      </c>
      <c r="H163" s="7">
        <f>(PSCE!H175-PSCE!H163)/PSCE!H163*100</f>
        <v>5.6764313956790522</v>
      </c>
    </row>
    <row r="164" spans="1:8" hidden="1">
      <c r="A164" s="5">
        <v>38078</v>
      </c>
      <c r="B164" s="7">
        <f>(PSCE!B176-PSCE!B164)/PSCE!B164*100</f>
        <v>-49.437994491859435</v>
      </c>
      <c r="C164" s="7">
        <f>(PSCE!C176-PSCE!C164)/PSCE!C164*100</f>
        <v>3.7702676303965621</v>
      </c>
      <c r="D164" s="7">
        <f>(PSCE!D176-PSCE!D164)/PSCE!D164*100</f>
        <v>10.003862934011998</v>
      </c>
      <c r="E164" s="7">
        <f>(PSCE!E176-PSCE!E164)/PSCE!E164*100</f>
        <v>16.490752157829842</v>
      </c>
      <c r="F164" s="7">
        <f>(PSCE!F176-PSCE!F164)/PSCE!F164*100</f>
        <v>18.243964964751122</v>
      </c>
      <c r="G164" s="7">
        <f>(PSCE!G176-PSCE!G164)/PSCE!G164*100</f>
        <v>16.506006031021442</v>
      </c>
      <c r="H164" s="7">
        <f>(PSCE!H176-PSCE!H164)/PSCE!H164*100</f>
        <v>0.53455846367001447</v>
      </c>
    </row>
    <row r="165" spans="1:8" hidden="1">
      <c r="A165" s="5">
        <v>38108</v>
      </c>
      <c r="B165" s="7">
        <f>(PSCE!B177-PSCE!B165)/PSCE!B165*100</f>
        <v>-31.004914508037267</v>
      </c>
      <c r="C165" s="7">
        <f>(PSCE!C177-PSCE!C165)/PSCE!C165*100</f>
        <v>21.338121338121336</v>
      </c>
      <c r="D165" s="7">
        <f>(PSCE!D177-PSCE!D165)/PSCE!D165*100</f>
        <v>9.1152918173150788</v>
      </c>
      <c r="E165" s="7">
        <f>(PSCE!E177-PSCE!E165)/PSCE!E165*100</f>
        <v>16.992130574176624</v>
      </c>
      <c r="F165" s="7">
        <f>(PSCE!F177-PSCE!F165)/PSCE!F165*100</f>
        <v>15.671046803484423</v>
      </c>
      <c r="G165" s="7">
        <f>(PSCE!G177-PSCE!G165)/PSCE!G165*100</f>
        <v>16.6265186942762</v>
      </c>
      <c r="H165" s="7">
        <f>(PSCE!H177-PSCE!H165)/PSCE!H165*100</f>
        <v>-2.1092574745100268</v>
      </c>
    </row>
    <row r="166" spans="1:8" hidden="1">
      <c r="A166" s="5">
        <v>38139</v>
      </c>
      <c r="B166" s="7">
        <f>(PSCE!B178-PSCE!B166)/PSCE!B166*100</f>
        <v>-22.249048457649266</v>
      </c>
      <c r="C166" s="7">
        <f>(PSCE!C178-PSCE!C166)/PSCE!C166*100</f>
        <v>-16.68247944339026</v>
      </c>
      <c r="D166" s="7">
        <f>(PSCE!D178-PSCE!D166)/PSCE!D166*100</f>
        <v>8.9246337813034202</v>
      </c>
      <c r="E166" s="7">
        <f>(PSCE!E178-PSCE!E166)/PSCE!E166*100</f>
        <v>17.876933802935412</v>
      </c>
      <c r="F166" s="7">
        <f>(PSCE!F178-PSCE!F166)/PSCE!F166*100</f>
        <v>17.802223799384905</v>
      </c>
      <c r="G166" s="7">
        <f>(PSCE!G178-PSCE!G166)/PSCE!G166*100</f>
        <v>17.922881521526737</v>
      </c>
      <c r="H166" s="7">
        <f>(PSCE!H178-PSCE!H166)/PSCE!H166*100</f>
        <v>-4.1975657495726963</v>
      </c>
    </row>
    <row r="167" spans="1:8" hidden="1">
      <c r="A167" s="5">
        <v>38169</v>
      </c>
      <c r="B167" s="7">
        <f>(PSCE!B179-PSCE!B167)/PSCE!B167*100</f>
        <v>-25.214417848534111</v>
      </c>
      <c r="C167" s="7">
        <f>(PSCE!C179-PSCE!C167)/PSCE!C167*100</f>
        <v>-14.399110969995238</v>
      </c>
      <c r="D167" s="7">
        <f>(PSCE!D179-PSCE!D167)/PSCE!D167*100</f>
        <v>9.5373013149414518</v>
      </c>
      <c r="E167" s="7">
        <f>(PSCE!E179-PSCE!E167)/PSCE!E167*100</f>
        <v>17.347154395191584</v>
      </c>
      <c r="F167" s="7">
        <f>(PSCE!F179-PSCE!F167)/PSCE!F167*100</f>
        <v>21.20366201410776</v>
      </c>
      <c r="G167" s="7">
        <f>(PSCE!G179-PSCE!G167)/PSCE!G167*100</f>
        <v>18.485798331484784</v>
      </c>
      <c r="H167" s="7">
        <f>(PSCE!H179-PSCE!H167)/PSCE!H167*100</f>
        <v>-3.8202614834101443</v>
      </c>
    </row>
    <row r="168" spans="1:8" hidden="1">
      <c r="A168" s="5">
        <v>38200</v>
      </c>
      <c r="B168" s="7">
        <f>(PSCE!B180-PSCE!B168)/PSCE!B168*100</f>
        <v>-22.601078353916311</v>
      </c>
      <c r="C168" s="7">
        <f>(PSCE!C180-PSCE!C168)/PSCE!C168*100</f>
        <v>-25.119453924914676</v>
      </c>
      <c r="D168" s="7">
        <f>(PSCE!D180-PSCE!D168)/PSCE!D168*100</f>
        <v>11.622942898954722</v>
      </c>
      <c r="E168" s="7">
        <f>(PSCE!E180-PSCE!E168)/PSCE!E168*100</f>
        <v>18.222377134890205</v>
      </c>
      <c r="F168" s="7">
        <f>(PSCE!F180-PSCE!F168)/PSCE!F168*100</f>
        <v>18.020863517820921</v>
      </c>
      <c r="G168" s="7">
        <f>(PSCE!G180-PSCE!G168)/PSCE!G168*100</f>
        <v>19.496861336813328</v>
      </c>
      <c r="H168" s="7">
        <f>(PSCE!H180-PSCE!H168)/PSCE!H168*100</f>
        <v>5.9081582112785677E-2</v>
      </c>
    </row>
    <row r="169" spans="1:8" hidden="1">
      <c r="A169" s="5">
        <v>38231</v>
      </c>
      <c r="B169" s="7">
        <f>(PSCE!B181-PSCE!B169)/PSCE!B169*100</f>
        <v>-32.442548539651604</v>
      </c>
      <c r="C169" s="7">
        <f>(PSCE!C181-PSCE!C169)/PSCE!C169*100</f>
        <v>-19.920683343502134</v>
      </c>
      <c r="D169" s="7">
        <f>(PSCE!D181-PSCE!D169)/PSCE!D169*100</f>
        <v>13.45016897717084</v>
      </c>
      <c r="E169" s="7">
        <f>(PSCE!E181-PSCE!E169)/PSCE!E169*100</f>
        <v>18.391225700089301</v>
      </c>
      <c r="F169" s="7">
        <f>(PSCE!F181-PSCE!F169)/PSCE!F169*100</f>
        <v>21.196463428637042</v>
      </c>
      <c r="G169" s="7">
        <f>(PSCE!G181-PSCE!G169)/PSCE!G169*100</f>
        <v>20.388690694704607</v>
      </c>
      <c r="H169" s="7">
        <f>(PSCE!H181-PSCE!H169)/PSCE!H169*100</f>
        <v>3.1958374551586477</v>
      </c>
    </row>
    <row r="170" spans="1:8" hidden="1">
      <c r="A170" s="5">
        <v>38261</v>
      </c>
      <c r="B170" s="7">
        <f>(PSCE!B182-PSCE!B170)/PSCE!B170*100</f>
        <v>-28.061276945748652</v>
      </c>
      <c r="C170" s="7">
        <f>(PSCE!C182-PSCE!C170)/PSCE!C170*100</f>
        <v>-24.452347083926032</v>
      </c>
      <c r="D170" s="7">
        <f>(PSCE!D182-PSCE!D170)/PSCE!D170*100</f>
        <v>15.478007967255456</v>
      </c>
      <c r="E170" s="7">
        <f>(PSCE!E182-PSCE!E170)/PSCE!E170*100</f>
        <v>18.272737442666966</v>
      </c>
      <c r="F170" s="7">
        <f>(PSCE!F182-PSCE!F170)/PSCE!F170*100</f>
        <v>23.40962542304824</v>
      </c>
      <c r="G170" s="7">
        <f>(PSCE!G182-PSCE!G170)/PSCE!G170*100</f>
        <v>21.366532632230125</v>
      </c>
      <c r="H170" s="7">
        <f>(PSCE!H182-PSCE!H170)/PSCE!H170*100</f>
        <v>6.9042041236822422</v>
      </c>
    </row>
    <row r="171" spans="1:8" hidden="1">
      <c r="A171" s="5">
        <v>38292</v>
      </c>
      <c r="B171" s="7">
        <f>(PSCE!B183-PSCE!B171)/PSCE!B171*100</f>
        <v>-26.19772221002102</v>
      </c>
      <c r="C171" s="7">
        <f>(PSCE!C183-PSCE!C171)/PSCE!C171*100</f>
        <v>-35.517155643958233</v>
      </c>
      <c r="D171" s="7">
        <f>(PSCE!D183-PSCE!D171)/PSCE!D171*100</f>
        <v>15.970177534513134</v>
      </c>
      <c r="E171" s="7">
        <f>(PSCE!E183-PSCE!E171)/PSCE!E171*100</f>
        <v>23.24130471907554</v>
      </c>
      <c r="F171" s="7">
        <f>(PSCE!F183-PSCE!F171)/PSCE!F171*100</f>
        <v>19.295921531046535</v>
      </c>
      <c r="G171" s="7">
        <f>(PSCE!G183-PSCE!G171)/PSCE!G171*100</f>
        <v>22.936754968904374</v>
      </c>
      <c r="H171" s="7">
        <f>(PSCE!H183-PSCE!H171)/PSCE!H171*100</f>
        <v>5.5624126011604176</v>
      </c>
    </row>
    <row r="172" spans="1:8" hidden="1">
      <c r="A172" s="5">
        <v>38322</v>
      </c>
      <c r="B172" s="7">
        <f>(PSCE!B184-PSCE!B172)/PSCE!B172*100</f>
        <v>-6.1779671044846767</v>
      </c>
      <c r="C172" s="7">
        <f>(PSCE!C184-PSCE!C172)/PSCE!C172*100</f>
        <v>-29.85228002569043</v>
      </c>
      <c r="D172" s="7">
        <f>(PSCE!D184-PSCE!D172)/PSCE!D172*100</f>
        <v>16.51961125911949</v>
      </c>
      <c r="E172" s="7">
        <f>(PSCE!E184-PSCE!E172)/PSCE!E172*100</f>
        <v>22.712088601919113</v>
      </c>
      <c r="F172" s="7">
        <f>(PSCE!F184-PSCE!F172)/PSCE!F172*100</f>
        <v>15.826292848302211</v>
      </c>
      <c r="G172" s="7">
        <f>(PSCE!G184-PSCE!G172)/PSCE!G172*100</f>
        <v>24.387208370248491</v>
      </c>
      <c r="H172" s="7">
        <f>(PSCE!H184-PSCE!H172)/PSCE!H172*100</f>
        <v>5.6252343847660322</v>
      </c>
    </row>
    <row r="173" spans="1:8" hidden="1">
      <c r="A173" s="5">
        <v>38353</v>
      </c>
      <c r="B173" s="7">
        <f>(PSCE!B185-PSCE!B173)/PSCE!B173*100</f>
        <v>0.12926276651368152</v>
      </c>
      <c r="C173" s="7">
        <f>(PSCE!C185-PSCE!C173)/PSCE!C173*100</f>
        <v>-28.500469861726408</v>
      </c>
      <c r="D173" s="7">
        <f>(PSCE!D185-PSCE!D173)/PSCE!D173*100</f>
        <v>17.60778627249303</v>
      </c>
      <c r="E173" s="7">
        <f>(PSCE!E185-PSCE!E173)/PSCE!E173*100</f>
        <v>22.173874433886866</v>
      </c>
      <c r="F173" s="7">
        <f>(PSCE!F185-PSCE!F173)/PSCE!F173*100</f>
        <v>12.848651120256058</v>
      </c>
      <c r="G173" s="7">
        <f>(PSCE!G185-PSCE!G173)/PSCE!G173*100</f>
        <v>25.091388022793247</v>
      </c>
      <c r="H173" s="7">
        <f>(PSCE!H185-PSCE!H173)/PSCE!H173*100</f>
        <v>8.2349077998173446</v>
      </c>
    </row>
    <row r="174" spans="1:8" hidden="1">
      <c r="A174" s="5">
        <v>38384</v>
      </c>
      <c r="B174" s="7">
        <f>(PSCE!B186-PSCE!B174)/PSCE!B174*100</f>
        <v>12.097651500607922</v>
      </c>
      <c r="C174" s="7">
        <f>(PSCE!C186-PSCE!C174)/PSCE!C174*100</f>
        <v>-10.395810873248115</v>
      </c>
      <c r="D174" s="7">
        <f>(PSCE!D186-PSCE!D174)/PSCE!D174*100</f>
        <v>18.236847375799805</v>
      </c>
      <c r="E174" s="7">
        <f>(PSCE!E186-PSCE!E174)/PSCE!E174*100</f>
        <v>21.176713999477307</v>
      </c>
      <c r="F174" s="7">
        <f>(PSCE!F186-PSCE!F174)/PSCE!F174*100</f>
        <v>13.625226376904228</v>
      </c>
      <c r="G174" s="7">
        <f>(PSCE!G186-PSCE!G174)/PSCE!G174*100</f>
        <v>24.388899045237689</v>
      </c>
      <c r="H174" s="7">
        <f>(PSCE!H186-PSCE!H174)/PSCE!H174*100</f>
        <v>10.719180204811064</v>
      </c>
    </row>
    <row r="175" spans="1:8" hidden="1">
      <c r="A175" s="5">
        <v>38412</v>
      </c>
      <c r="B175" s="7">
        <f>(PSCE!B187-PSCE!B175)/PSCE!B175*100</f>
        <v>5.920145367230722</v>
      </c>
      <c r="C175" s="7">
        <f>(PSCE!C187-PSCE!C175)/PSCE!C175*100</f>
        <v>-13.395113732097725</v>
      </c>
      <c r="D175" s="7">
        <f>(PSCE!D187-PSCE!D175)/PSCE!D175*100</f>
        <v>18.558674799291001</v>
      </c>
      <c r="E175" s="7">
        <f>(PSCE!E187-PSCE!E175)/PSCE!E175*100</f>
        <v>21.096295661121591</v>
      </c>
      <c r="F175" s="7">
        <f>(PSCE!F187-PSCE!F175)/PSCE!F175*100</f>
        <v>11.967073076027026</v>
      </c>
      <c r="G175" s="7">
        <f>(PSCE!G187-PSCE!G175)/PSCE!G175*100</f>
        <v>24.70559258186033</v>
      </c>
      <c r="H175" s="7">
        <f>(PSCE!H187-PSCE!H175)/PSCE!H175*100</f>
        <v>11.311855519150534</v>
      </c>
    </row>
    <row r="176" spans="1:8" hidden="1">
      <c r="A176" s="5">
        <v>38443</v>
      </c>
      <c r="B176" s="7">
        <f>(PSCE!B188-PSCE!B176)/PSCE!B176*100</f>
        <v>32.285010393409806</v>
      </c>
      <c r="C176" s="7">
        <f>(PSCE!C188-PSCE!C176)/PSCE!C176*100</f>
        <v>0.16942771084337349</v>
      </c>
      <c r="D176" s="7">
        <f>(PSCE!D188-PSCE!D176)/PSCE!D176*100</f>
        <v>20.094168620443913</v>
      </c>
      <c r="E176" s="7">
        <f>(PSCE!E188-PSCE!E176)/PSCE!E176*100</f>
        <v>21.798590088278257</v>
      </c>
      <c r="F176" s="7">
        <f>(PSCE!F188-PSCE!F176)/PSCE!F176*100</f>
        <v>12.605497483546262</v>
      </c>
      <c r="G176" s="7">
        <f>(PSCE!G188-PSCE!G176)/PSCE!G176*100</f>
        <v>25.542825437863932</v>
      </c>
      <c r="H176" s="7">
        <f>(PSCE!H188-PSCE!H176)/PSCE!H176*100</f>
        <v>14.005629128856315</v>
      </c>
    </row>
    <row r="177" spans="1:8" hidden="1">
      <c r="A177" s="5">
        <v>38473</v>
      </c>
      <c r="B177" s="7">
        <f>(PSCE!B189-PSCE!B177)/PSCE!B177*100</f>
        <v>31.938415878315713</v>
      </c>
      <c r="C177" s="7">
        <f>(PSCE!C189-PSCE!C177)/PSCE!C177*100</f>
        <v>-20.747663551401867</v>
      </c>
      <c r="D177" s="7">
        <f>(PSCE!D189-PSCE!D177)/PSCE!D177*100</f>
        <v>23.025011428198265</v>
      </c>
      <c r="E177" s="7">
        <f>(PSCE!E189-PSCE!E177)/PSCE!E177*100</f>
        <v>21.678292642418203</v>
      </c>
      <c r="F177" s="7">
        <f>(PSCE!F189-PSCE!F177)/PSCE!F177*100</f>
        <v>13.213519861125295</v>
      </c>
      <c r="G177" s="7">
        <f>(PSCE!G189-PSCE!G177)/PSCE!G177*100</f>
        <v>26.566145557421578</v>
      </c>
      <c r="H177" s="7">
        <f>(PSCE!H189-PSCE!H177)/PSCE!H177*100</f>
        <v>20.32711129195155</v>
      </c>
    </row>
    <row r="178" spans="1:8" hidden="1">
      <c r="A178" s="5">
        <v>38504</v>
      </c>
      <c r="B178" s="7">
        <f>(PSCE!B190-PSCE!B178)/PSCE!B178*100</f>
        <v>23.588938004603076</v>
      </c>
      <c r="C178" s="7">
        <f>(PSCE!C190-PSCE!C178)/PSCE!C178*100</f>
        <v>-13.133421901689124</v>
      </c>
      <c r="D178" s="7">
        <f>(PSCE!D190-PSCE!D178)/PSCE!D178*100</f>
        <v>22.575590870998091</v>
      </c>
      <c r="E178" s="7">
        <f>(PSCE!E190-PSCE!E178)/PSCE!E178*100</f>
        <v>21.568787412173805</v>
      </c>
      <c r="F178" s="7">
        <f>(PSCE!F190-PSCE!F178)/PSCE!F178*100</f>
        <v>12.425946380158651</v>
      </c>
      <c r="G178" s="7">
        <f>(PSCE!G190-PSCE!G178)/PSCE!G178*100</f>
        <v>26.901301871889622</v>
      </c>
      <c r="H178" s="7">
        <f>(PSCE!H190-PSCE!H178)/PSCE!H178*100</f>
        <v>18.751056612867835</v>
      </c>
    </row>
    <row r="179" spans="1:8" hidden="1">
      <c r="A179" s="5">
        <v>38534</v>
      </c>
      <c r="B179" s="7">
        <f>(PSCE!B191-PSCE!B179)/PSCE!B179*100</f>
        <v>37.96566973989956</v>
      </c>
      <c r="C179" s="7">
        <f>(PSCE!C191-PSCE!C179)/PSCE!C179*100</f>
        <v>-15.077893175074184</v>
      </c>
      <c r="D179" s="7">
        <f>(PSCE!D191-PSCE!D179)/PSCE!D179*100</f>
        <v>23.491062843461261</v>
      </c>
      <c r="E179" s="7">
        <f>(PSCE!E191-PSCE!E179)/PSCE!E179*100</f>
        <v>21.478376566861076</v>
      </c>
      <c r="F179" s="7">
        <f>(PSCE!F191-PSCE!F179)/PSCE!F179*100</f>
        <v>12.58327348374155</v>
      </c>
      <c r="G179" s="7">
        <f>(PSCE!G191-PSCE!G179)/PSCE!G179*100</f>
        <v>27.521462138725187</v>
      </c>
      <c r="H179" s="7">
        <f>(PSCE!H191-PSCE!H179)/PSCE!H179*100</f>
        <v>20.437264077536383</v>
      </c>
    </row>
    <row r="180" spans="1:8" hidden="1">
      <c r="A180" s="5">
        <v>38565</v>
      </c>
      <c r="B180" s="7">
        <f>(PSCE!B192-PSCE!B180)/PSCE!B180*100</f>
        <v>39.250729750541716</v>
      </c>
      <c r="C180" s="7">
        <f>(PSCE!C192-PSCE!C180)/PSCE!C180*100</f>
        <v>-22.68003646308113</v>
      </c>
      <c r="D180" s="7">
        <f>(PSCE!D192-PSCE!D180)/PSCE!D180*100</f>
        <v>21.884920857673542</v>
      </c>
      <c r="E180" s="7">
        <f>(PSCE!E192-PSCE!E180)/PSCE!E180*100</f>
        <v>21.466477976295771</v>
      </c>
      <c r="F180" s="7">
        <f>(PSCE!F192-PSCE!F180)/PSCE!F180*100</f>
        <v>13.943381865501239</v>
      </c>
      <c r="G180" s="7">
        <f>(PSCE!G192-PSCE!G180)/PSCE!G180*100</f>
        <v>27.930606594446083</v>
      </c>
      <c r="H180" s="7">
        <f>(PSCE!H192-PSCE!H180)/PSCE!H180*100</f>
        <v>15.134340073613906</v>
      </c>
    </row>
    <row r="181" spans="1:8" hidden="1">
      <c r="A181" s="5">
        <v>38596</v>
      </c>
      <c r="B181" s="7">
        <f>(PSCE!B193-PSCE!B181)/PSCE!B181*100</f>
        <v>45.688154076158646</v>
      </c>
      <c r="C181" s="7">
        <f>(PSCE!C193-PSCE!C181)/PSCE!C181*100</f>
        <v>-13.638095238095238</v>
      </c>
      <c r="D181" s="7">
        <f>(PSCE!D193-PSCE!D181)/PSCE!D181*100</f>
        <v>21.544226628261416</v>
      </c>
      <c r="E181" s="7">
        <f>(PSCE!E193-PSCE!E181)/PSCE!E181*100</f>
        <v>19.215743158301905</v>
      </c>
      <c r="F181" s="7">
        <f>(PSCE!F193-PSCE!F181)/PSCE!F181*100</f>
        <v>11.859308384651824</v>
      </c>
      <c r="G181" s="7">
        <f>(PSCE!G193-PSCE!G181)/PSCE!G181*100</f>
        <v>28.761089623969227</v>
      </c>
      <c r="H181" s="7">
        <f>(PSCE!H193-PSCE!H181)/PSCE!H181*100</f>
        <v>14.314223821788596</v>
      </c>
    </row>
    <row r="182" spans="1:8" hidden="1">
      <c r="A182" s="5">
        <v>38626</v>
      </c>
      <c r="B182" s="7">
        <f>(PSCE!B194-PSCE!B182)/PSCE!B182*100</f>
        <v>7.4365204135105527</v>
      </c>
      <c r="C182" s="7">
        <f>(PSCE!C194-PSCE!C182)/PSCE!C182*100</f>
        <v>-9.0566748258331753</v>
      </c>
      <c r="D182" s="7">
        <f>(PSCE!D194-PSCE!D182)/PSCE!D182*100</f>
        <v>20.303150562410043</v>
      </c>
      <c r="E182" s="7">
        <f>(PSCE!E194-PSCE!E182)/PSCE!E182*100</f>
        <v>18.365744769399569</v>
      </c>
      <c r="F182" s="7">
        <f>(PSCE!F194-PSCE!F182)/PSCE!F182*100</f>
        <v>11.734219577949242</v>
      </c>
      <c r="G182" s="7">
        <f>(PSCE!G194-PSCE!G182)/PSCE!G182*100</f>
        <v>27.751810753915869</v>
      </c>
      <c r="H182" s="7">
        <f>(PSCE!H194-PSCE!H182)/PSCE!H182*100</f>
        <v>12.550287949043746</v>
      </c>
    </row>
    <row r="183" spans="1:8" hidden="1">
      <c r="A183" s="5">
        <v>38657</v>
      </c>
      <c r="B183" s="7">
        <f>(PSCE!B195-PSCE!B183)/PSCE!B183*100</f>
        <v>6.8075217163343682</v>
      </c>
      <c r="C183" s="7">
        <f>(PSCE!C195-PSCE!C183)/PSCE!C183*100</f>
        <v>-2.6412184306921151</v>
      </c>
      <c r="D183" s="7">
        <f>(PSCE!D195-PSCE!D183)/PSCE!D183*100</f>
        <v>19.899023960082367</v>
      </c>
      <c r="E183" s="7">
        <f>(PSCE!E195-PSCE!E183)/PSCE!E183*100</f>
        <v>17.723027464456948</v>
      </c>
      <c r="F183" s="7">
        <f>(PSCE!F195-PSCE!F183)/PSCE!F183*100</f>
        <v>16.203189604252806</v>
      </c>
      <c r="G183" s="7">
        <f>(PSCE!G195-PSCE!G183)/PSCE!G183*100</f>
        <v>27.637351883920097</v>
      </c>
      <c r="H183" s="7">
        <f>(PSCE!H195-PSCE!H183)/PSCE!H183*100</f>
        <v>11.05165991902834</v>
      </c>
    </row>
    <row r="184" spans="1:8" hidden="1">
      <c r="A184" s="5">
        <v>38687</v>
      </c>
      <c r="B184" s="7">
        <f>(PSCE!B196-PSCE!B184)/PSCE!B184*100</f>
        <v>2.7797046248533843</v>
      </c>
      <c r="C184" s="7">
        <f>(PSCE!C196-PSCE!C184)/PSCE!C184*100</f>
        <v>-2.5270097051822011</v>
      </c>
      <c r="D184" s="7">
        <f>(PSCE!D196-PSCE!D184)/PSCE!D184*100</f>
        <v>21.151293770716549</v>
      </c>
      <c r="E184" s="7">
        <f>(PSCE!E196-PSCE!E184)/PSCE!E184*100</f>
        <v>18.48194466013209</v>
      </c>
      <c r="F184" s="7">
        <f>(PSCE!F196-PSCE!F184)/PSCE!F184*100</f>
        <v>15.227188254971194</v>
      </c>
      <c r="G184" s="7">
        <f>(PSCE!G196-PSCE!G184)/PSCE!G184*100</f>
        <v>27.588796639282503</v>
      </c>
      <c r="H184" s="7">
        <f>(PSCE!H196-PSCE!H184)/PSCE!H184*100</f>
        <v>14.214893421173747</v>
      </c>
    </row>
    <row r="185" spans="1:8" hidden="1">
      <c r="A185" s="5">
        <v>38718</v>
      </c>
      <c r="B185" s="7">
        <f>(PSCE!B197-PSCE!B185)/PSCE!B185*100</f>
        <v>16.649018726157149</v>
      </c>
      <c r="C185" s="7">
        <f>(PSCE!C197-PSCE!C185)/PSCE!C185*100</f>
        <v>-8.2801351858805852</v>
      </c>
      <c r="D185" s="7">
        <f>(PSCE!D197-PSCE!D185)/PSCE!D185*100</f>
        <v>20.929923284033904</v>
      </c>
      <c r="E185" s="7">
        <f>(PSCE!E197-PSCE!E185)/PSCE!E185*100</f>
        <v>19.049825556040123</v>
      </c>
      <c r="F185" s="7">
        <f>(PSCE!F197-PSCE!F185)/PSCE!F185*100</f>
        <v>19.11526360949566</v>
      </c>
      <c r="G185" s="7">
        <f>(PSCE!G197-PSCE!G185)/PSCE!G185*100</f>
        <v>27.413328367366919</v>
      </c>
      <c r="H185" s="7">
        <f>(PSCE!H197-PSCE!H185)/PSCE!H185*100</f>
        <v>13.242506984211259</v>
      </c>
    </row>
    <row r="186" spans="1:8" hidden="1">
      <c r="A186" s="5">
        <v>38749</v>
      </c>
      <c r="B186" s="7">
        <f>(PSCE!B198-PSCE!B186)/PSCE!B186*100</f>
        <v>10.954759526188097</v>
      </c>
      <c r="C186" s="7">
        <f>(PSCE!C198-PSCE!C186)/PSCE!C186*100</f>
        <v>-15.262976968030252</v>
      </c>
      <c r="D186" s="7">
        <f>(PSCE!D198-PSCE!D186)/PSCE!D186*100</f>
        <v>22.60988564003468</v>
      </c>
      <c r="E186" s="7">
        <f>(PSCE!E198-PSCE!E186)/PSCE!E186*100</f>
        <v>21.727369944014594</v>
      </c>
      <c r="F186" s="7">
        <f>(PSCE!F198-PSCE!F186)/PSCE!F186*100</f>
        <v>23.295987249203076</v>
      </c>
      <c r="G186" s="7">
        <f>(PSCE!G198-PSCE!G186)/PSCE!G186*100</f>
        <v>29.546882222564623</v>
      </c>
      <c r="H186" s="7">
        <f>(PSCE!H198-PSCE!H186)/PSCE!H186*100</f>
        <v>13.723160749384222</v>
      </c>
    </row>
    <row r="187" spans="1:8" hidden="1">
      <c r="A187" s="5">
        <v>38777</v>
      </c>
      <c r="B187" s="7">
        <f>(PSCE!B199-PSCE!B187)/PSCE!B187*100</f>
        <v>28.774928774928775</v>
      </c>
      <c r="C187" s="7">
        <f>(PSCE!C199-PSCE!C187)/PSCE!C187*100</f>
        <v>-12.509727626459144</v>
      </c>
      <c r="D187" s="7">
        <f>(PSCE!D199-PSCE!D187)/PSCE!D187*100</f>
        <v>24.064585561688379</v>
      </c>
      <c r="E187" s="7">
        <f>(PSCE!E199-PSCE!E187)/PSCE!E187*100</f>
        <v>19.043530598877659</v>
      </c>
      <c r="F187" s="7">
        <f>(PSCE!F199-PSCE!F187)/PSCE!F187*100</f>
        <v>20.86281037591899</v>
      </c>
      <c r="G187" s="7">
        <f>(PSCE!G199-PSCE!G187)/PSCE!G187*100</f>
        <v>30.032600689192044</v>
      </c>
      <c r="H187" s="7">
        <f>(PSCE!H199-PSCE!H187)/PSCE!H187*100</f>
        <v>18.299462062732523</v>
      </c>
    </row>
    <row r="188" spans="1:8" hidden="1">
      <c r="A188" s="5">
        <v>38808</v>
      </c>
      <c r="B188" s="7">
        <f>(PSCE!B200-PSCE!B188)/PSCE!B188*100</f>
        <v>28.574130656190892</v>
      </c>
      <c r="C188" s="7">
        <f>(PSCE!C200-PSCE!C188)/PSCE!C188*100</f>
        <v>-15.767712835933095</v>
      </c>
      <c r="D188" s="7">
        <f>(PSCE!D200-PSCE!D188)/PSCE!D188*100</f>
        <v>22.713341381686519</v>
      </c>
      <c r="E188" s="7">
        <f>(PSCE!E200-PSCE!E188)/PSCE!E188*100</f>
        <v>18.341328605694024</v>
      </c>
      <c r="F188" s="7">
        <f>(PSCE!F200-PSCE!F188)/PSCE!F188*100</f>
        <v>21.355062000045841</v>
      </c>
      <c r="G188" s="7">
        <f>(PSCE!G200-PSCE!G188)/PSCE!G188*100</f>
        <v>30.059481095217595</v>
      </c>
      <c r="H188" s="7">
        <f>(PSCE!H200-PSCE!H188)/PSCE!H188*100</f>
        <v>14.707518546027526</v>
      </c>
    </row>
    <row r="189" spans="1:8" hidden="1">
      <c r="A189" s="5">
        <v>38838</v>
      </c>
      <c r="B189" s="7">
        <f>(PSCE!B201-PSCE!B189)/PSCE!B189*100</f>
        <v>28.012878191429536</v>
      </c>
      <c r="C189" s="7">
        <f>(PSCE!C201-PSCE!C189)/PSCE!C189*100</f>
        <v>-14.996069182389938</v>
      </c>
      <c r="D189" s="7">
        <f>(PSCE!D201-PSCE!D189)/PSCE!D189*100</f>
        <v>22.16423321630548</v>
      </c>
      <c r="E189" s="7">
        <f>(PSCE!E201-PSCE!E189)/PSCE!E189*100</f>
        <v>17.714553830404366</v>
      </c>
      <c r="F189" s="7">
        <f>(PSCE!F201-PSCE!F189)/PSCE!F189*100</f>
        <v>19.008748985298098</v>
      </c>
      <c r="G189" s="7">
        <f>(PSCE!G201-PSCE!G189)/PSCE!G189*100</f>
        <v>29.995346900791027</v>
      </c>
      <c r="H189" s="7">
        <f>(PSCE!H201-PSCE!H189)/PSCE!H189*100</f>
        <v>13.541559735515232</v>
      </c>
    </row>
    <row r="190" spans="1:8" hidden="1">
      <c r="A190" s="5">
        <v>38869</v>
      </c>
      <c r="B190" s="7">
        <f>(PSCE!B202-PSCE!B190)/PSCE!B190*100</f>
        <v>34.423588530889745</v>
      </c>
      <c r="C190" s="7">
        <f>(PSCE!C202-PSCE!C190)/PSCE!C190*100</f>
        <v>0.83023814725802914</v>
      </c>
      <c r="D190" s="7">
        <f>(PSCE!D202-PSCE!D190)/PSCE!D190*100</f>
        <v>22.770890154911218</v>
      </c>
      <c r="E190" s="7">
        <f>(PSCE!E202-PSCE!E190)/PSCE!E190*100</f>
        <v>18.040666364688711</v>
      </c>
      <c r="F190" s="7">
        <f>(PSCE!F202-PSCE!F190)/PSCE!F190*100</f>
        <v>19.941499575760282</v>
      </c>
      <c r="G190" s="7">
        <f>(PSCE!G202-PSCE!G190)/PSCE!G190*100</f>
        <v>29.767226257992345</v>
      </c>
      <c r="H190" s="7">
        <f>(PSCE!H202-PSCE!H190)/PSCE!H190*100</f>
        <v>15.125052629028204</v>
      </c>
    </row>
    <row r="191" spans="1:8" hidden="1">
      <c r="A191" s="5">
        <v>38899</v>
      </c>
      <c r="B191" s="7">
        <f>(PSCE!B203-PSCE!B191)/PSCE!B191*100</f>
        <v>29.570520482451375</v>
      </c>
      <c r="C191" s="7">
        <f>(PSCE!C203-PSCE!C191)/PSCE!C191*100</f>
        <v>5.2631578947368416</v>
      </c>
      <c r="D191" s="7">
        <f>(PSCE!D203-PSCE!D191)/PSCE!D191*100</f>
        <v>24.227201755670556</v>
      </c>
      <c r="E191" s="7">
        <f>(PSCE!E203-PSCE!E191)/PSCE!E191*100</f>
        <v>17.855407597730398</v>
      </c>
      <c r="F191" s="7">
        <f>(PSCE!F203-PSCE!F191)/PSCE!F191*100</f>
        <v>19.949406071271447</v>
      </c>
      <c r="G191" s="7">
        <f>(PSCE!G203-PSCE!G191)/PSCE!G191*100</f>
        <v>30.248219103466472</v>
      </c>
      <c r="H191" s="7">
        <f>(PSCE!H203-PSCE!H191)/PSCE!H191*100</f>
        <v>18.633086823387295</v>
      </c>
    </row>
    <row r="192" spans="1:8" hidden="1">
      <c r="A192" s="5">
        <v>38930</v>
      </c>
      <c r="B192" s="7">
        <f>(PSCE!B204-PSCE!B192)/PSCE!B192*100</f>
        <v>12.462866034799831</v>
      </c>
      <c r="C192" s="7">
        <f>(PSCE!C204-PSCE!C192)/PSCE!C192*100</f>
        <v>5.70620136760198</v>
      </c>
      <c r="D192" s="7">
        <f>(PSCE!D204-PSCE!D192)/PSCE!D192*100</f>
        <v>26.127649296540064</v>
      </c>
      <c r="E192" s="7">
        <f>(PSCE!E204-PSCE!E192)/PSCE!E192*100</f>
        <v>15.759282183224514</v>
      </c>
      <c r="F192" s="7">
        <f>(PSCE!F204-PSCE!F192)/PSCE!F192*100</f>
        <v>19.837097052232373</v>
      </c>
      <c r="G192" s="7">
        <f>(PSCE!G204-PSCE!G192)/PSCE!G192*100</f>
        <v>30.313648193111415</v>
      </c>
      <c r="H192" s="7">
        <f>(PSCE!H204-PSCE!H192)/PSCE!H192*100</f>
        <v>24.770368914507525</v>
      </c>
    </row>
    <row r="193" spans="1:8" hidden="1">
      <c r="A193" s="5">
        <v>38961</v>
      </c>
      <c r="B193" s="7">
        <f>(PSCE!B205-PSCE!B193)/PSCE!B193*100</f>
        <v>16.082143158962225</v>
      </c>
      <c r="C193" s="7">
        <f>(PSCE!C205-PSCE!C193)/PSCE!C193*100</f>
        <v>-1.124834583149537</v>
      </c>
      <c r="D193" s="7">
        <f>(PSCE!D205-PSCE!D193)/PSCE!D193*100</f>
        <v>26.182089913559658</v>
      </c>
      <c r="E193" s="7">
        <f>(PSCE!E205-PSCE!E193)/PSCE!E193*100</f>
        <v>14.129509007876315</v>
      </c>
      <c r="F193" s="7">
        <f>(PSCE!F205-PSCE!F193)/PSCE!F193*100</f>
        <v>20.164312787176826</v>
      </c>
      <c r="G193" s="7">
        <f>(PSCE!G205-PSCE!G193)/PSCE!G193*100</f>
        <v>29.633475425365251</v>
      </c>
      <c r="H193" s="7">
        <f>(PSCE!H205-PSCE!H193)/PSCE!H193*100</f>
        <v>26.375803876512631</v>
      </c>
    </row>
    <row r="194" spans="1:8" hidden="1">
      <c r="A194" s="5">
        <v>38991</v>
      </c>
      <c r="B194" s="7">
        <f>(PSCE!B206-PSCE!B194)/PSCE!B194*100</f>
        <v>40.898072602577749</v>
      </c>
      <c r="C194" s="7">
        <f>(PSCE!C206-PSCE!C194)/PSCE!C194*100</f>
        <v>-4.3478260869565215</v>
      </c>
      <c r="D194" s="7">
        <f>(PSCE!D206-PSCE!D194)/PSCE!D194*100</f>
        <v>26.745680296123865</v>
      </c>
      <c r="E194" s="7">
        <f>(PSCE!E206-PSCE!E194)/PSCE!E194*100</f>
        <v>13.209899233664427</v>
      </c>
      <c r="F194" s="7">
        <f>(PSCE!F206-PSCE!F194)/PSCE!F194*100</f>
        <v>19.805728310834702</v>
      </c>
      <c r="G194" s="7">
        <f>(PSCE!G206-PSCE!G194)/PSCE!G194*100</f>
        <v>30.943204261176611</v>
      </c>
      <c r="H194" s="7">
        <f>(PSCE!H206-PSCE!H194)/PSCE!H194*100</f>
        <v>26.521187099195682</v>
      </c>
    </row>
    <row r="195" spans="1:8" hidden="1">
      <c r="A195" s="5">
        <v>39022</v>
      </c>
      <c r="B195" s="7">
        <f>(PSCE!B207-PSCE!B195)/PSCE!B195*100</f>
        <v>21.361760842742093</v>
      </c>
      <c r="C195" s="7">
        <f>(PSCE!C207-PSCE!C195)/PSCE!C195*100</f>
        <v>-8.9900990099009892</v>
      </c>
      <c r="D195" s="7">
        <f>(PSCE!D207-PSCE!D195)/PSCE!D195*100</f>
        <v>27.345580993929648</v>
      </c>
      <c r="E195" s="7">
        <f>(PSCE!E207-PSCE!E195)/PSCE!E195*100</f>
        <v>13.659619881664234</v>
      </c>
      <c r="F195" s="7">
        <f>(PSCE!F207-PSCE!F195)/PSCE!F195*100</f>
        <v>19.622633836894863</v>
      </c>
      <c r="G195" s="7">
        <f>(PSCE!G207-PSCE!G195)/PSCE!G195*100</f>
        <v>30.406318175818885</v>
      </c>
      <c r="H195" s="7">
        <f>(PSCE!H207-PSCE!H195)/PSCE!H195*100</f>
        <v>28.940829230733335</v>
      </c>
    </row>
    <row r="196" spans="1:8" hidden="1">
      <c r="A196" s="5">
        <v>39052</v>
      </c>
      <c r="B196" s="7">
        <f>(PSCE!B208-PSCE!B196)/PSCE!B196*100</f>
        <v>5.2716184212140922</v>
      </c>
      <c r="C196" s="7">
        <f>(PSCE!C208-PSCE!C196)/PSCE!C196*100</f>
        <v>-12.286304715386061</v>
      </c>
      <c r="D196" s="7">
        <f>(PSCE!D208-PSCE!D196)/PSCE!D196*100</f>
        <v>27.628897101612999</v>
      </c>
      <c r="E196" s="7">
        <f>(PSCE!E208-PSCE!E196)/PSCE!E196*100</f>
        <v>13.645230183267671</v>
      </c>
      <c r="F196" s="7">
        <f>(PSCE!F208-PSCE!F196)/PSCE!F196*100</f>
        <v>21.276938894824909</v>
      </c>
      <c r="G196" s="7">
        <f>(PSCE!G208-PSCE!G196)/PSCE!G196*100</f>
        <v>29.99086674755576</v>
      </c>
      <c r="H196" s="7">
        <f>(PSCE!H208-PSCE!H196)/PSCE!H196*100</f>
        <v>30.175748644323431</v>
      </c>
    </row>
    <row r="197" spans="1:8" hidden="1">
      <c r="A197" s="5">
        <v>39083</v>
      </c>
      <c r="B197" s="7">
        <f>(PSCE!B209-PSCE!B197)/PSCE!B197*100</f>
        <v>-4.129621109439312</v>
      </c>
      <c r="C197" s="7">
        <f>(PSCE!C209-PSCE!C197)/PSCE!C197*100</f>
        <v>-4.5649948822927326</v>
      </c>
      <c r="D197" s="7">
        <f>(PSCE!D209-PSCE!D197)/PSCE!D197*100</f>
        <v>27.11223567347928</v>
      </c>
      <c r="E197" s="7">
        <f>(PSCE!E209-PSCE!E197)/PSCE!E197*100</f>
        <v>14.093611435461836</v>
      </c>
      <c r="F197" s="7">
        <f>(PSCE!F209-PSCE!F197)/PSCE!F197*100</f>
        <v>21.676404674243638</v>
      </c>
      <c r="G197" s="7">
        <f>(PSCE!G209-PSCE!G197)/PSCE!G197*100</f>
        <v>30.065096163935902</v>
      </c>
      <c r="H197" s="7">
        <f>(PSCE!H209-PSCE!H197)/PSCE!H197*100</f>
        <v>28.23311407609166</v>
      </c>
    </row>
    <row r="198" spans="1:8" hidden="1">
      <c r="A198" s="5">
        <v>39114</v>
      </c>
      <c r="B198" s="7">
        <f>(PSCE!B210-PSCE!B198)/PSCE!B198*100</f>
        <v>4.4606796491137812</v>
      </c>
      <c r="C198" s="7">
        <f>(PSCE!C210-PSCE!C198)/PSCE!C198*100</f>
        <v>-3.7119675456389452</v>
      </c>
      <c r="D198" s="7">
        <f>(PSCE!D210-PSCE!D198)/PSCE!D198*100</f>
        <v>27.765830780836737</v>
      </c>
      <c r="E198" s="7">
        <f>(PSCE!E210-PSCE!E198)/PSCE!E198*100</f>
        <v>12.824734048443418</v>
      </c>
      <c r="F198" s="7">
        <f>(PSCE!F210-PSCE!F198)/PSCE!F198*100</f>
        <v>17.183430602817328</v>
      </c>
      <c r="G198" s="7">
        <f>(PSCE!G210-PSCE!G198)/PSCE!G198*100</f>
        <v>29.590301921317476</v>
      </c>
      <c r="H198" s="7">
        <f>(PSCE!H210-PSCE!H198)/PSCE!H198*100</f>
        <v>32.096152268438757</v>
      </c>
    </row>
    <row r="199" spans="1:8" hidden="1">
      <c r="A199" s="5">
        <v>39142</v>
      </c>
      <c r="B199" s="7">
        <f>(PSCE!B211-PSCE!B199)/PSCE!B199*100</f>
        <v>-4.1630982966980676</v>
      </c>
      <c r="C199" s="7">
        <f>(PSCE!C211-PSCE!C199)/PSCE!C199*100</f>
        <v>15.165665999555259</v>
      </c>
      <c r="D199" s="7">
        <f>(PSCE!D211-PSCE!D199)/PSCE!D199*100</f>
        <v>26.190980402928616</v>
      </c>
      <c r="E199" s="7">
        <f>(PSCE!E211-PSCE!E199)/PSCE!E199*100</f>
        <v>16.117567457042373</v>
      </c>
      <c r="F199" s="7">
        <f>(PSCE!F211-PSCE!F199)/PSCE!F199*100</f>
        <v>20.039022150809135</v>
      </c>
      <c r="G199" s="7">
        <f>(PSCE!G211-PSCE!G199)/PSCE!G199*100</f>
        <v>27.905476521916274</v>
      </c>
      <c r="H199" s="7">
        <f>(PSCE!H211-PSCE!H199)/PSCE!H199*100</f>
        <v>28.066843009976218</v>
      </c>
    </row>
    <row r="200" spans="1:8" hidden="1">
      <c r="A200" s="5">
        <v>39173</v>
      </c>
      <c r="B200" s="7">
        <f>(PSCE!B212-PSCE!B200)/PSCE!B200*100</f>
        <v>-5.0820989260939919</v>
      </c>
      <c r="C200" s="7">
        <f>(PSCE!C212-PSCE!C200)/PSCE!C200*100</f>
        <v>20.124944221329763</v>
      </c>
      <c r="D200" s="7">
        <f>(PSCE!D212-PSCE!D200)/PSCE!D200*100</f>
        <v>27.366878290099017</v>
      </c>
      <c r="E200" s="7">
        <f>(PSCE!E212-PSCE!E200)/PSCE!E200*100</f>
        <v>15.941486197704391</v>
      </c>
      <c r="F200" s="7">
        <f>(PSCE!F212-PSCE!F200)/PSCE!F200*100</f>
        <v>19.274355003210818</v>
      </c>
      <c r="G200" s="7">
        <f>(PSCE!G212-PSCE!G200)/PSCE!G200*100</f>
        <v>27.579333453608516</v>
      </c>
      <c r="H200" s="7">
        <f>(PSCE!H212-PSCE!H200)/PSCE!H200*100</f>
        <v>32.250741229116478</v>
      </c>
    </row>
    <row r="201" spans="1:8" hidden="1">
      <c r="A201" s="5">
        <v>39203</v>
      </c>
      <c r="B201" s="7">
        <f>(PSCE!B213-PSCE!B201)/PSCE!B201*100</f>
        <v>-8.1842443412078669</v>
      </c>
      <c r="C201" s="7">
        <f>(PSCE!C213-PSCE!C201)/PSCE!C201*100</f>
        <v>16.624277456647398</v>
      </c>
      <c r="D201" s="7">
        <f>(PSCE!D213-PSCE!D201)/PSCE!D201*100</f>
        <v>27.439982967111753</v>
      </c>
      <c r="E201" s="7">
        <f>(PSCE!E213-PSCE!E201)/PSCE!E201*100</f>
        <v>11.283110483023517</v>
      </c>
      <c r="F201" s="7">
        <f>(PSCE!F213-PSCE!F201)/PSCE!F201*100</f>
        <v>21.524119898442535</v>
      </c>
      <c r="G201" s="7">
        <f>(PSCE!G213-PSCE!G201)/PSCE!G201*100</f>
        <v>27.558568294424816</v>
      </c>
      <c r="H201" s="7">
        <f>(PSCE!H213-PSCE!H201)/PSCE!H201*100</f>
        <v>34.014428510268282</v>
      </c>
    </row>
    <row r="202" spans="1:8" hidden="1">
      <c r="A202" s="5">
        <v>39234</v>
      </c>
      <c r="B202" s="7">
        <f>(PSCE!B214-PSCE!B202)/PSCE!B202*100</f>
        <v>-12.279139316774968</v>
      </c>
      <c r="C202" s="7">
        <f>(PSCE!C214-PSCE!C202)/PSCE!C202*100</f>
        <v>10.595882990249187</v>
      </c>
      <c r="D202" s="7">
        <f>(PSCE!D214-PSCE!D202)/PSCE!D202*100</f>
        <v>27.742578553394441</v>
      </c>
      <c r="E202" s="7">
        <f>(PSCE!E214-PSCE!E202)/PSCE!E202*100</f>
        <v>9.5700002131877966</v>
      </c>
      <c r="F202" s="7">
        <f>(PSCE!F214-PSCE!F202)/PSCE!F202*100</f>
        <v>18.811549416385876</v>
      </c>
      <c r="G202" s="7">
        <f>(PSCE!G214-PSCE!G202)/PSCE!G202*100</f>
        <v>27.134263428606886</v>
      </c>
      <c r="H202" s="7">
        <f>(PSCE!H214-PSCE!H202)/PSCE!H202*100</f>
        <v>36.687495888969288</v>
      </c>
    </row>
    <row r="203" spans="1:8" hidden="1">
      <c r="A203" s="5">
        <v>39264</v>
      </c>
      <c r="B203" s="7">
        <f>(PSCE!B215-PSCE!B203)/PSCE!B203*100</f>
        <v>-12.777399234760731</v>
      </c>
      <c r="C203" s="7">
        <f>(PSCE!C215-PSCE!C203)/PSCE!C203*100</f>
        <v>-0.39419087136929459</v>
      </c>
      <c r="D203" s="7">
        <f>(PSCE!D215-PSCE!D203)/PSCE!D203*100</f>
        <v>26.141498399025721</v>
      </c>
      <c r="E203" s="7">
        <f>(PSCE!E215-PSCE!E203)/PSCE!E203*100</f>
        <v>10.143033826416888</v>
      </c>
      <c r="F203" s="7">
        <f>(PSCE!F215-PSCE!F203)/PSCE!F203*100</f>
        <v>15.87412202681142</v>
      </c>
      <c r="G203" s="7">
        <f>(PSCE!G215-PSCE!G203)/PSCE!G203*100</f>
        <v>26.663029219914698</v>
      </c>
      <c r="H203" s="7">
        <f>(PSCE!H215-PSCE!H203)/PSCE!H203*100</f>
        <v>32.550546371958475</v>
      </c>
    </row>
    <row r="204" spans="1:8" hidden="1">
      <c r="A204" s="5">
        <v>39295</v>
      </c>
      <c r="B204" s="7">
        <f>(PSCE!B216-PSCE!B204)/PSCE!B204*100</f>
        <v>-3.9462550028587762</v>
      </c>
      <c r="C204" s="7">
        <f>(PSCE!C216-PSCE!C204)/PSCE!C204*100</f>
        <v>5.3981708677225075</v>
      </c>
      <c r="D204" s="7">
        <f>(PSCE!D216-PSCE!D204)/PSCE!D204*100</f>
        <v>25.27621081603905</v>
      </c>
      <c r="E204" s="7">
        <f>(PSCE!E216-PSCE!E204)/PSCE!E204*100</f>
        <v>13.290232395596716</v>
      </c>
      <c r="F204" s="7">
        <f>(PSCE!F216-PSCE!F204)/PSCE!F204*100</f>
        <v>12.486064659977703</v>
      </c>
      <c r="G204" s="7">
        <f>(PSCE!G216-PSCE!G204)/PSCE!G204*100</f>
        <v>26.405774833761548</v>
      </c>
      <c r="H204" s="7">
        <f>(PSCE!H216-PSCE!H204)/PSCE!H204*100</f>
        <v>29.503483956080739</v>
      </c>
    </row>
    <row r="205" spans="1:8" hidden="1">
      <c r="A205" s="5">
        <v>39326</v>
      </c>
      <c r="B205" s="7">
        <f>(PSCE!B217-PSCE!B205)/PSCE!B205*100</f>
        <v>-10.292037607122056</v>
      </c>
      <c r="C205" s="7">
        <f>(PSCE!C217-PSCE!C205)/PSCE!C205*100</f>
        <v>3.569038590229757</v>
      </c>
      <c r="D205" s="7">
        <f>(PSCE!D217-PSCE!D205)/PSCE!D205*100</f>
        <v>25.163511651542997</v>
      </c>
      <c r="E205" s="7">
        <f>(PSCE!E217-PSCE!E205)/PSCE!E205*100</f>
        <v>17.753375977256574</v>
      </c>
      <c r="F205" s="7">
        <f>(PSCE!F217-PSCE!F205)/PSCE!F205*100</f>
        <v>8.985022026431718</v>
      </c>
      <c r="G205" s="7">
        <f>(PSCE!G217-PSCE!G205)/PSCE!G205*100</f>
        <v>26.089040657413783</v>
      </c>
      <c r="H205" s="7">
        <f>(PSCE!H217-PSCE!H205)/PSCE!H205*100</f>
        <v>28.393851879313971</v>
      </c>
    </row>
    <row r="206" spans="1:8" hidden="1">
      <c r="A206" s="5">
        <v>39356</v>
      </c>
      <c r="B206" s="7">
        <f>(PSCE!B218-PSCE!B206)/PSCE!B206*100</f>
        <v>-4.7531628307072573</v>
      </c>
      <c r="C206" s="7">
        <f>(PSCE!C218-PSCE!C206)/PSCE!C206*100</f>
        <v>0.80086580086580084</v>
      </c>
      <c r="D206" s="7">
        <f>(PSCE!D218-PSCE!D206)/PSCE!D206*100</f>
        <v>24.466312234438039</v>
      </c>
      <c r="E206" s="7">
        <f>(PSCE!E218-PSCE!E206)/PSCE!E206*100</f>
        <v>18.432717827093565</v>
      </c>
      <c r="F206" s="7">
        <f>(PSCE!F218-PSCE!F206)/PSCE!F206*100</f>
        <v>5.6268337991979029</v>
      </c>
      <c r="G206" s="7">
        <f>(PSCE!G218-PSCE!G206)/PSCE!G206*100</f>
        <v>25.286762678269721</v>
      </c>
      <c r="H206" s="7">
        <f>(PSCE!H218-PSCE!H206)/PSCE!H206*100</f>
        <v>27.71421088859481</v>
      </c>
    </row>
    <row r="207" spans="1:8" hidden="1">
      <c r="A207" s="5">
        <v>39387</v>
      </c>
      <c r="B207" s="7">
        <f>(PSCE!B219-PSCE!B207)/PSCE!B207*100</f>
        <v>16.456042154054703</v>
      </c>
      <c r="C207" s="7">
        <f>(PSCE!C219-PSCE!C207)/PSCE!C207*100</f>
        <v>4.5474325500435162</v>
      </c>
      <c r="D207" s="7">
        <f>(PSCE!D219-PSCE!D207)/PSCE!D207*100</f>
        <v>23.195152567533313</v>
      </c>
      <c r="E207" s="7">
        <f>(PSCE!E219-PSCE!E207)/PSCE!E207*100</f>
        <v>19.541428186770322</v>
      </c>
      <c r="F207" s="7">
        <f>(PSCE!F219-PSCE!F207)/PSCE!F207*100</f>
        <v>-0.92463541489614853</v>
      </c>
      <c r="G207" s="7">
        <f>(PSCE!G219-PSCE!G207)/PSCE!G207*100</f>
        <v>24.791588836514261</v>
      </c>
      <c r="H207" s="7">
        <f>(PSCE!H219-PSCE!H207)/PSCE!H207*100</f>
        <v>25.175864393284808</v>
      </c>
    </row>
    <row r="208" spans="1:8" hidden="1">
      <c r="A208" s="5">
        <v>39417</v>
      </c>
      <c r="B208" s="7">
        <f>(PSCE!B220-PSCE!B208)/PSCE!B208*100</f>
        <v>13.008660784016598</v>
      </c>
      <c r="C208" s="7">
        <f>(PSCE!C220-PSCE!C208)/PSCE!C208*100</f>
        <v>4.2407367744699078</v>
      </c>
      <c r="D208" s="7">
        <f>(PSCE!D220-PSCE!D208)/PSCE!D208*100</f>
        <v>22.138013829052912</v>
      </c>
      <c r="E208" s="7">
        <f>(PSCE!E220-PSCE!E208)/PSCE!E208*100</f>
        <v>19.895657365382398</v>
      </c>
      <c r="F208" s="7">
        <f>(PSCE!F220-PSCE!F208)/PSCE!F208*100</f>
        <v>-4.2289342886114669</v>
      </c>
      <c r="G208" s="7">
        <f>(PSCE!G220-PSCE!G208)/PSCE!G208*100</f>
        <v>24.719212729315082</v>
      </c>
      <c r="H208" s="7">
        <f>(PSCE!H220-PSCE!H208)/PSCE!H208*100</f>
        <v>22.468807142683414</v>
      </c>
    </row>
    <row r="209" spans="1:8" hidden="1">
      <c r="A209" s="5">
        <v>39448</v>
      </c>
      <c r="B209" s="7">
        <f>(PSCE!B221-PSCE!B209)/PSCE!B209*100</f>
        <v>17.63988689719578</v>
      </c>
      <c r="C209" s="7">
        <f>(PSCE!C221-PSCE!C209)/PSCE!C209*100</f>
        <v>-34.062634062634061</v>
      </c>
      <c r="D209" s="7">
        <f>(PSCE!D221-PSCE!D209)/PSCE!D209*100</f>
        <v>23.776125848377518</v>
      </c>
      <c r="E209" s="7">
        <f>(PSCE!E221-PSCE!E209)/PSCE!E209*100</f>
        <v>21.713333957644917</v>
      </c>
      <c r="F209" s="7">
        <f>(PSCE!F221-PSCE!F209)/PSCE!F209*100</f>
        <v>-6.2096071305234428</v>
      </c>
      <c r="G209" s="7">
        <f>(PSCE!G221-PSCE!G209)/PSCE!G209*100</f>
        <v>24.549754293559769</v>
      </c>
      <c r="H209" s="7">
        <f>(PSCE!H221-PSCE!H209)/PSCE!H209*100</f>
        <v>27.246849285852637</v>
      </c>
    </row>
    <row r="210" spans="1:8" hidden="1">
      <c r="A210" s="5">
        <v>39479</v>
      </c>
      <c r="B210" s="7">
        <f>(PSCE!B222-PSCE!B210)/PSCE!B210*100</f>
        <v>8.3692466816066187</v>
      </c>
      <c r="C210" s="7">
        <f>(PSCE!C222-PSCE!C210)/PSCE!C210*100</f>
        <v>-9.5428691805350763</v>
      </c>
      <c r="D210" s="7">
        <f>(PSCE!D222-PSCE!D210)/PSCE!D210*100</f>
        <v>21.648011905659597</v>
      </c>
      <c r="E210" s="7">
        <f>(PSCE!E222-PSCE!E210)/PSCE!E210*100</f>
        <v>21.024805501573653</v>
      </c>
      <c r="F210" s="7">
        <f>(PSCE!F222-PSCE!F210)/PSCE!F210*100</f>
        <v>-7.4218876739885147</v>
      </c>
      <c r="G210" s="7">
        <f>(PSCE!G222-PSCE!G210)/PSCE!G210*100</f>
        <v>23.061065134543238</v>
      </c>
      <c r="H210" s="7">
        <f>(PSCE!H222-PSCE!H210)/PSCE!H210*100</f>
        <v>23.483135832525939</v>
      </c>
    </row>
    <row r="211" spans="1:8" hidden="1">
      <c r="A211" s="5">
        <v>39508</v>
      </c>
      <c r="B211" s="7">
        <f>(PSCE!B223-PSCE!B211)/PSCE!B211*100</f>
        <v>14.581988780221417</v>
      </c>
      <c r="C211" s="7">
        <f>(PSCE!C223-PSCE!C211)/PSCE!C211*100</f>
        <v>-8.9978760378451437</v>
      </c>
      <c r="D211" s="7">
        <f>(PSCE!D223-PSCE!D211)/PSCE!D211*100</f>
        <v>23.13683360542068</v>
      </c>
      <c r="E211" s="7">
        <f>(PSCE!E223-PSCE!E211)/PSCE!E211*100</f>
        <v>20.73957866427611</v>
      </c>
      <c r="F211" s="7">
        <f>(PSCE!F223-PSCE!F211)/PSCE!F211*100</f>
        <v>-11.033559613729802</v>
      </c>
      <c r="G211" s="7">
        <f>(PSCE!G223-PSCE!G211)/PSCE!G211*100</f>
        <v>23.229733656715585</v>
      </c>
      <c r="H211" s="7">
        <f>(PSCE!H223-PSCE!H211)/PSCE!H211*100</f>
        <v>28.146636348964112</v>
      </c>
    </row>
    <row r="212" spans="1:8" hidden="1">
      <c r="A212" s="5">
        <v>39539</v>
      </c>
      <c r="B212" s="7">
        <f>(PSCE!B224-PSCE!B212)/PSCE!B212*100</f>
        <v>-5.4221607572903503</v>
      </c>
      <c r="C212" s="7">
        <f>(PSCE!C224-PSCE!C212)/PSCE!C212*100</f>
        <v>4.5876671619613667</v>
      </c>
      <c r="D212" s="7">
        <f>(PSCE!D224-PSCE!D212)/PSCE!D212*100</f>
        <v>21.554814551917485</v>
      </c>
      <c r="E212" s="7">
        <f>(PSCE!E224-PSCE!E212)/PSCE!E212*100</f>
        <v>21.643516319253109</v>
      </c>
      <c r="F212" s="7">
        <f>(PSCE!F224-PSCE!F212)/PSCE!F212*100</f>
        <v>-13.223860271412963</v>
      </c>
      <c r="G212" s="7">
        <f>(PSCE!G224-PSCE!G212)/PSCE!G212*100</f>
        <v>21.908186395045355</v>
      </c>
      <c r="H212" s="7">
        <f>(PSCE!H224-PSCE!H212)/PSCE!H212*100</f>
        <v>25.370427267411323</v>
      </c>
    </row>
    <row r="213" spans="1:8" hidden="1">
      <c r="A213" s="5">
        <v>39569</v>
      </c>
      <c r="B213" s="7">
        <f>(PSCE!B225-PSCE!B213)/PSCE!B213*100</f>
        <v>4.608796545495867</v>
      </c>
      <c r="C213" s="7">
        <f>(PSCE!C225-PSCE!C213)/PSCE!C213*100</f>
        <v>15.99920697858842</v>
      </c>
      <c r="D213" s="7">
        <f>(PSCE!D225-PSCE!D213)/PSCE!D213*100</f>
        <v>21.33591458678692</v>
      </c>
      <c r="E213" s="7">
        <f>(PSCE!E225-PSCE!E213)/PSCE!E213*100</f>
        <v>26.037094442346014</v>
      </c>
      <c r="F213" s="7">
        <f>(PSCE!F225-PSCE!F213)/PSCE!F213*100</f>
        <v>-16.115251488976892</v>
      </c>
      <c r="G213" s="7">
        <f>(PSCE!G225-PSCE!G213)/PSCE!G213*100</f>
        <v>20.605582952807655</v>
      </c>
      <c r="H213" s="7">
        <f>(PSCE!H225-PSCE!H213)/PSCE!H213*100</f>
        <v>25.749043605251043</v>
      </c>
    </row>
    <row r="214" spans="1:8" hidden="1">
      <c r="A214" s="5">
        <v>39600</v>
      </c>
      <c r="B214" s="7">
        <f>(PSCE!B226-PSCE!B214)/PSCE!B214*100</f>
        <v>8.9969041023776999</v>
      </c>
      <c r="C214" s="7">
        <f>(PSCE!C226-PSCE!C214)/PSCE!C214*100</f>
        <v>-10.638714733542319</v>
      </c>
      <c r="D214" s="7">
        <f>(PSCE!D226-PSCE!D214)/PSCE!D214*100</f>
        <v>21.631847981251735</v>
      </c>
      <c r="E214" s="7">
        <f>(PSCE!E226-PSCE!E214)/PSCE!E214*100</f>
        <v>27.2128829740317</v>
      </c>
      <c r="F214" s="7">
        <f>(PSCE!F226-PSCE!F214)/PSCE!F214*100</f>
        <v>-18.067437560715742</v>
      </c>
      <c r="G214" s="7">
        <f>(PSCE!G226-PSCE!G214)/PSCE!G214*100</f>
        <v>19.88813845504432</v>
      </c>
      <c r="H214" s="7">
        <f>(PSCE!H226-PSCE!H214)/PSCE!H214*100</f>
        <v>27.396899030826827</v>
      </c>
    </row>
    <row r="215" spans="1:8" hidden="1">
      <c r="A215" s="5">
        <v>39630</v>
      </c>
      <c r="B215" s="7">
        <f>(PSCE!B227-PSCE!B215)/PSCE!B215*100</f>
        <v>10.239646179362065</v>
      </c>
      <c r="C215" s="7">
        <f>(PSCE!C227-PSCE!C215)/PSCE!C215*100</f>
        <v>-2.4578212872318268</v>
      </c>
      <c r="D215" s="7">
        <f>(PSCE!D227-PSCE!D215)/PSCE!D215*100</f>
        <v>20.233185957772228</v>
      </c>
      <c r="E215" s="7">
        <f>(PSCE!E227-PSCE!E215)/PSCE!E215*100</f>
        <v>25.61457599807142</v>
      </c>
      <c r="F215" s="7">
        <f>(PSCE!F227-PSCE!F215)/PSCE!F215*100</f>
        <v>-18.68006647147266</v>
      </c>
      <c r="G215" s="7">
        <f>(PSCE!G227-PSCE!G215)/PSCE!G215*100</f>
        <v>19.108966182553079</v>
      </c>
      <c r="H215" s="7">
        <f>(PSCE!H227-PSCE!H215)/PSCE!H215*100</f>
        <v>24.976542688484994</v>
      </c>
    </row>
    <row r="216" spans="1:8" hidden="1">
      <c r="A216" s="5">
        <v>39661</v>
      </c>
      <c r="B216" s="7">
        <f>(PSCE!B228-PSCE!B216)/PSCE!B216*100</f>
        <v>3.7845688639150463</v>
      </c>
      <c r="C216" s="7">
        <f>(PSCE!C228-PSCE!C216)/PSCE!C216*100</f>
        <v>-3.0476190476190474</v>
      </c>
      <c r="D216" s="7">
        <f>(PSCE!D228-PSCE!D216)/PSCE!D216*100</f>
        <v>19.632306363001607</v>
      </c>
      <c r="E216" s="7">
        <f>(PSCE!E228-PSCE!E216)/PSCE!E216*100</f>
        <v>23.238941328891357</v>
      </c>
      <c r="F216" s="7">
        <f>(PSCE!F228-PSCE!F216)/PSCE!F216*100</f>
        <v>-19.540266632564979</v>
      </c>
      <c r="G216" s="7">
        <f>(PSCE!G228-PSCE!G216)/PSCE!G216*100</f>
        <v>17.60000504359558</v>
      </c>
      <c r="H216" s="7">
        <f>(PSCE!H228-PSCE!H216)/PSCE!H216*100</f>
        <v>26.241967762719014</v>
      </c>
    </row>
    <row r="217" spans="1:8" hidden="1">
      <c r="A217" s="5">
        <v>39692</v>
      </c>
      <c r="B217" s="7">
        <f>(PSCE!B229-PSCE!B217)/PSCE!B217*100</f>
        <v>-8.1953719161565566</v>
      </c>
      <c r="C217" s="7">
        <f>(PSCE!C229-PSCE!C217)/PSCE!C217*100</f>
        <v>36.420417833297435</v>
      </c>
      <c r="D217" s="7">
        <f>(PSCE!D229-PSCE!D217)/PSCE!D217*100</f>
        <v>17.636283597829976</v>
      </c>
      <c r="E217" s="7">
        <f>(PSCE!E229-PSCE!E217)/PSCE!E217*100</f>
        <v>21.766186420729241</v>
      </c>
      <c r="F217" s="7">
        <f>(PSCE!F229-PSCE!F217)/PSCE!F217*100</f>
        <v>-19.111060809390612</v>
      </c>
      <c r="G217" s="7">
        <f>(PSCE!G229-PSCE!G217)/PSCE!G217*100</f>
        <v>16.61808266133027</v>
      </c>
      <c r="H217" s="7">
        <f>(PSCE!H229-PSCE!H217)/PSCE!H217*100</f>
        <v>22.070142591512926</v>
      </c>
    </row>
    <row r="218" spans="1:8" hidden="1">
      <c r="A218" s="5">
        <v>39722</v>
      </c>
      <c r="B218" s="7">
        <f>(PSCE!B230-PSCE!B218)/PSCE!B218*100</f>
        <v>2.3294234264001323</v>
      </c>
      <c r="C218" s="7">
        <f>(PSCE!C230-PSCE!C218)/PSCE!C218*100</f>
        <v>64.891561090831004</v>
      </c>
      <c r="D218" s="7">
        <f>(PSCE!D230-PSCE!D218)/PSCE!D218*100</f>
        <v>17.079077826923388</v>
      </c>
      <c r="E218" s="7">
        <f>(PSCE!E230-PSCE!E218)/PSCE!E218*100</f>
        <v>21.250283098709069</v>
      </c>
      <c r="F218" s="7">
        <f>(PSCE!F230-PSCE!F218)/PSCE!F218*100</f>
        <v>-19.03353057199211</v>
      </c>
      <c r="G218" s="7">
        <f>(PSCE!G230-PSCE!G218)/PSCE!G218*100</f>
        <v>16.104704045449903</v>
      </c>
      <c r="H218" s="7">
        <f>(PSCE!H230-PSCE!H218)/PSCE!H218*100</f>
        <v>21.250136101331979</v>
      </c>
    </row>
    <row r="219" spans="1:8" hidden="1">
      <c r="A219" s="5">
        <v>39753</v>
      </c>
      <c r="B219" s="7">
        <f>(PSCE!B231-PSCE!B219)/PSCE!B219*100</f>
        <v>-5.472790935631342</v>
      </c>
      <c r="C219" s="7">
        <f>(PSCE!C231-PSCE!C219)/PSCE!C219*100</f>
        <v>71.550468262226858</v>
      </c>
      <c r="D219" s="7">
        <f>(PSCE!D231-PSCE!D219)/PSCE!D219*100</f>
        <v>16.56797734950803</v>
      </c>
      <c r="E219" s="7">
        <f>(PSCE!E231-PSCE!E219)/PSCE!E219*100</f>
        <v>17.9444973865835</v>
      </c>
      <c r="F219" s="7">
        <f>(PSCE!F231-PSCE!F219)/PSCE!F219*100</f>
        <v>-16.853662720878368</v>
      </c>
      <c r="G219" s="7">
        <f>(PSCE!G231-PSCE!G219)/PSCE!G219*100</f>
        <v>14.885334122103536</v>
      </c>
      <c r="H219" s="7">
        <f>(PSCE!H231-PSCE!H219)/PSCE!H219*100</f>
        <v>22.20688284348714</v>
      </c>
    </row>
    <row r="220" spans="1:8" hidden="1">
      <c r="A220" s="5">
        <v>39783</v>
      </c>
      <c r="B220" s="7">
        <f>(PSCE!B232-PSCE!B220)/PSCE!B220*100</f>
        <v>6.5065137340251056</v>
      </c>
      <c r="C220" s="7">
        <f>(PSCE!C232-PSCE!C220)/PSCE!C220*100</f>
        <v>24.409287035134579</v>
      </c>
      <c r="D220" s="7">
        <f>(PSCE!D232-PSCE!D220)/PSCE!D220*100</f>
        <v>13.988732329177738</v>
      </c>
      <c r="E220" s="7">
        <f>(PSCE!E232-PSCE!E220)/PSCE!E220*100</f>
        <v>15.727825717923327</v>
      </c>
      <c r="F220" s="7">
        <f>(PSCE!F232-PSCE!F220)/PSCE!F220*100</f>
        <v>-17.577630048773717</v>
      </c>
      <c r="G220" s="7">
        <f>(PSCE!G232-PSCE!G220)/PSCE!G220*100</f>
        <v>13.246601445973912</v>
      </c>
      <c r="H220" s="7">
        <f>(PSCE!H232-PSCE!H220)/PSCE!H220*100</f>
        <v>17.861256648480012</v>
      </c>
    </row>
    <row r="221" spans="1:8">
      <c r="A221" s="5">
        <v>39814</v>
      </c>
      <c r="B221" s="7">
        <f>(PSCE!B233-PSCE!B221)/PSCE!B221*100</f>
        <v>17.208758737789147</v>
      </c>
      <c r="C221" s="7">
        <f>(PSCE!C233-PSCE!C221)/PSCE!C221*100</f>
        <v>81.685100845803518</v>
      </c>
      <c r="D221" s="7">
        <f>(PSCE!D233-PSCE!D221)/PSCE!D221*100</f>
        <v>11.436273557412084</v>
      </c>
      <c r="E221" s="7">
        <f>(PSCE!E233-PSCE!E221)/PSCE!E221*100</f>
        <v>12.445660835682764</v>
      </c>
      <c r="F221" s="7">
        <f>(PSCE!F233-PSCE!F221)/PSCE!F221*100</f>
        <v>-18.748794557536865</v>
      </c>
      <c r="G221" s="7">
        <f>(PSCE!G233-PSCE!G221)/PSCE!G221*100</f>
        <v>11.925725773429601</v>
      </c>
      <c r="H221" s="7">
        <f>(PSCE!H233-PSCE!H221)/PSCE!H221*100</f>
        <v>13.342785506363969</v>
      </c>
    </row>
    <row r="222" spans="1:8">
      <c r="A222" s="5">
        <v>39845</v>
      </c>
      <c r="B222" s="7">
        <f>(PSCE!B234-PSCE!B222)/PSCE!B222*100</f>
        <v>24.930974537273752</v>
      </c>
      <c r="C222" s="7">
        <f>(PSCE!C234-PSCE!C222)/PSCE!C222*100</f>
        <v>44.154634373544482</v>
      </c>
      <c r="D222" s="7">
        <f>(PSCE!D234-PSCE!D222)/PSCE!D222*100</f>
        <v>10.054162855812887</v>
      </c>
      <c r="E222" s="7">
        <f>(PSCE!E234-PSCE!E222)/PSCE!E222*100</f>
        <v>10.387054568260336</v>
      </c>
      <c r="F222" s="7">
        <f>(PSCE!F234-PSCE!F222)/PSCE!F222*100</f>
        <v>-20.680953966390383</v>
      </c>
      <c r="G222" s="7">
        <f>(PSCE!G234-PSCE!G222)/PSCE!G222*100</f>
        <v>11.860952896738157</v>
      </c>
      <c r="H222" s="7">
        <f>(PSCE!H234-PSCE!H222)/PSCE!H222*100</f>
        <v>10.251513911894687</v>
      </c>
    </row>
    <row r="223" spans="1:8">
      <c r="A223" s="5">
        <v>39873</v>
      </c>
      <c r="B223" s="7">
        <f>(PSCE!B235-PSCE!B223)/PSCE!B223*100</f>
        <v>30.221726367781976</v>
      </c>
      <c r="C223" s="7">
        <f>(PSCE!C235-PSCE!C223)/PSCE!C223*100</f>
        <v>34.097178018247398</v>
      </c>
      <c r="D223" s="7">
        <f>(PSCE!D235-PSCE!D223)/PSCE!D223*100</f>
        <v>7.294814801298295</v>
      </c>
      <c r="E223" s="7">
        <f>(PSCE!E235-PSCE!E223)/PSCE!E223*100</f>
        <v>8.0918969659363924</v>
      </c>
      <c r="F223" s="7">
        <f>(PSCE!F235-PSCE!F223)/PSCE!F223*100</f>
        <v>-20.340318825004477</v>
      </c>
      <c r="G223" s="7">
        <f>(PSCE!G235-PSCE!G223)/PSCE!G223*100</f>
        <v>11.241339668654108</v>
      </c>
      <c r="H223" s="7">
        <f>(PSCE!H235-PSCE!H223)/PSCE!H223*100</f>
        <v>3.9653666126748885</v>
      </c>
    </row>
    <row r="224" spans="1:8">
      <c r="A224" s="5">
        <v>39904</v>
      </c>
      <c r="B224" s="7">
        <f>(PSCE!B236-PSCE!B224)/PSCE!B224*100</f>
        <v>57.229295348544049</v>
      </c>
      <c r="C224" s="7">
        <f>(PSCE!C236-PSCE!C224)/PSCE!C224*100</f>
        <v>-3.2676256437577695</v>
      </c>
      <c r="D224" s="7">
        <f>(PSCE!D236-PSCE!D224)/PSCE!D224*100</f>
        <v>6.314555929893972</v>
      </c>
      <c r="E224" s="7">
        <f>(PSCE!E236-PSCE!E224)/PSCE!E224*100</f>
        <v>5.7390706683606529</v>
      </c>
      <c r="F224" s="7">
        <f>(PSCE!F236-PSCE!F224)/PSCE!F224*100</f>
        <v>-20.917883211678831</v>
      </c>
      <c r="G224" s="7">
        <f>(PSCE!G236-PSCE!G224)/PSCE!G224*100</f>
        <v>10.599827240384755</v>
      </c>
      <c r="H224" s="7">
        <f>(PSCE!H236-PSCE!H224)/PSCE!H224*100</f>
        <v>2.8326811336416458</v>
      </c>
    </row>
    <row r="225" spans="1:8">
      <c r="A225" s="5">
        <v>39934</v>
      </c>
      <c r="B225" s="7">
        <f>(PSCE!B237-PSCE!B225)/PSCE!B225*100</f>
        <v>44.753813433347815</v>
      </c>
      <c r="C225" s="7">
        <f>(PSCE!C237-PSCE!C225)/PSCE!C225*100</f>
        <v>-26.815928901042557</v>
      </c>
      <c r="D225" s="7">
        <f>(PSCE!D237-PSCE!D225)/PSCE!D225*100</f>
        <v>3.9795858726415627</v>
      </c>
      <c r="E225" s="7">
        <f>(PSCE!E237-PSCE!E225)/PSCE!E225*100</f>
        <v>4.624486526984783</v>
      </c>
      <c r="F225" s="7">
        <f>(PSCE!F237-PSCE!F225)/PSCE!F225*100</f>
        <v>-21.159064718783689</v>
      </c>
      <c r="G225" s="7">
        <f>(PSCE!G237-PSCE!G225)/PSCE!G225*100</f>
        <v>9.3462573780383273</v>
      </c>
      <c r="H225" s="7">
        <f>(PSCE!H237-PSCE!H225)/PSCE!H225*100</f>
        <v>-1.6899541613740541</v>
      </c>
    </row>
    <row r="226" spans="1:8">
      <c r="A226" s="5">
        <v>39965</v>
      </c>
      <c r="B226" s="7">
        <f>(PSCE!B238-PSCE!B226)/PSCE!B226*100</f>
        <v>40.428467933901402</v>
      </c>
      <c r="C226" s="7">
        <f>(PSCE!C238-PSCE!C226)/PSCE!C226*100</f>
        <v>10.129357597018197</v>
      </c>
      <c r="D226" s="7">
        <f>(PSCE!D238-PSCE!D226)/PSCE!D226*100</f>
        <v>2.2235329816637823</v>
      </c>
      <c r="E226" s="7">
        <f>(PSCE!E238-PSCE!E226)/PSCE!E226*100</f>
        <v>2.9263766460868634</v>
      </c>
      <c r="F226" s="7">
        <f>(PSCE!F238-PSCE!F226)/PSCE!F226*100</f>
        <v>-21.219712761278231</v>
      </c>
      <c r="G226" s="7">
        <f>(PSCE!G238-PSCE!G226)/PSCE!G226*100</f>
        <v>8.2014814358396571</v>
      </c>
      <c r="H226" s="7">
        <f>(PSCE!H238-PSCE!H226)/PSCE!H226*100</f>
        <v>-4.3414933383294603</v>
      </c>
    </row>
    <row r="227" spans="1:8">
      <c r="A227" s="5">
        <v>39995</v>
      </c>
      <c r="B227" s="7">
        <f>(PSCE!B239-PSCE!B227)/PSCE!B227*100</f>
        <v>27.418616313804158</v>
      </c>
      <c r="C227" s="7">
        <f>(PSCE!C239-PSCE!C227)/PSCE!C227*100</f>
        <v>5.7228272474909243</v>
      </c>
      <c r="D227" s="7">
        <f>(PSCE!D239-PSCE!D227)/PSCE!D227*100</f>
        <v>2.0931495332013803</v>
      </c>
      <c r="E227" s="7">
        <f>(PSCE!E239-PSCE!E227)/PSCE!E227*100</f>
        <v>1.63026186207419</v>
      </c>
      <c r="F227" s="7">
        <f>(PSCE!F239-PSCE!F227)/PSCE!F227*100</f>
        <v>-21.637927678953719</v>
      </c>
      <c r="G227" s="7">
        <f>(PSCE!G239-PSCE!G227)/PSCE!G227*100</f>
        <v>6.4193630120818508</v>
      </c>
      <c r="H227" s="7">
        <f>(PSCE!H239-PSCE!H227)/PSCE!H227*100</f>
        <v>-2.0116484783429742</v>
      </c>
    </row>
    <row r="228" spans="1:8">
      <c r="A228" s="5">
        <v>40026</v>
      </c>
      <c r="B228" s="7">
        <f>(PSCE!B240-PSCE!B228)/PSCE!B228*100</f>
        <v>35.032921149831381</v>
      </c>
      <c r="C228" s="7">
        <f>(PSCE!C240-PSCE!C228)/PSCE!C228*100</f>
        <v>1.22244051517136</v>
      </c>
      <c r="D228" s="7">
        <f>(PSCE!D240-PSCE!D228)/PSCE!D228*100</f>
        <v>0.80151770767235009</v>
      </c>
      <c r="E228" s="7">
        <f>(PSCE!E240-PSCE!E228)/PSCE!E228*100</f>
        <v>0.30136465122798589</v>
      </c>
      <c r="F228" s="7">
        <f>(PSCE!F240-PSCE!F228)/PSCE!F228*100</f>
        <v>-21.818254062860095</v>
      </c>
      <c r="G228" s="7">
        <f>(PSCE!G240-PSCE!G228)/PSCE!G228*100</f>
        <v>5.6351241813807267</v>
      </c>
      <c r="H228" s="7">
        <f>(PSCE!H240-PSCE!H228)/PSCE!H228*100</f>
        <v>-4.1211256240251961</v>
      </c>
    </row>
    <row r="229" spans="1:8">
      <c r="A229" s="5">
        <v>40057</v>
      </c>
      <c r="B229" s="7">
        <f>(PSCE!B241-PSCE!B229)/PSCE!B229*100</f>
        <v>43.269728617070982</v>
      </c>
      <c r="C229" s="7">
        <f>(PSCE!C241-PSCE!C229)/PSCE!C229*100</f>
        <v>-21.945058414903695</v>
      </c>
      <c r="D229" s="7">
        <f>(PSCE!D241-PSCE!D229)/PSCE!D229*100</f>
        <v>0.19087627555965248</v>
      </c>
      <c r="E229" s="7">
        <f>(PSCE!E241-PSCE!E229)/PSCE!E229*100</f>
        <v>-0.67710579406268434</v>
      </c>
      <c r="F229" s="7">
        <f>(PSCE!F241-PSCE!F229)/PSCE!F229*100</f>
        <v>-23.308481080973039</v>
      </c>
      <c r="G229" s="7">
        <f>(PSCE!G241-PSCE!G229)/PSCE!G229*100</f>
        <v>5.5178060023382418</v>
      </c>
      <c r="H229" s="7">
        <f>(PSCE!H241-PSCE!H229)/PSCE!H229*100</f>
        <v>-5.3322103715265907</v>
      </c>
    </row>
    <row r="230" spans="1:8">
      <c r="A230" s="5">
        <v>40087</v>
      </c>
      <c r="B230" s="7">
        <f>(PSCE!B242-PSCE!B230)/PSCE!B230*100</f>
        <v>18.003444193305349</v>
      </c>
      <c r="C230" s="7">
        <f>(PSCE!C242-PSCE!C230)/PSCE!C230*100</f>
        <v>-42.987368146894127</v>
      </c>
      <c r="D230" s="7">
        <f>(PSCE!D242-PSCE!D230)/PSCE!D230*100</f>
        <v>-0.7738092699300938</v>
      </c>
      <c r="E230" s="7">
        <f>(PSCE!E242-PSCE!E230)/PSCE!E230*100</f>
        <v>-1.3296238221400798</v>
      </c>
      <c r="F230" s="7">
        <f>(PSCE!F242-PSCE!F230)/PSCE!F230*100</f>
        <v>-23.98700771416971</v>
      </c>
      <c r="G230" s="7">
        <f>(PSCE!G242-PSCE!G230)/PSCE!G230*100</f>
        <v>4.3805260611189434</v>
      </c>
      <c r="H230" s="7">
        <f>(PSCE!H242-PSCE!H230)/PSCE!H230*100</f>
        <v>-6.2600181692735735</v>
      </c>
    </row>
    <row r="231" spans="1:8">
      <c r="A231" s="5">
        <v>40118</v>
      </c>
      <c r="B231" s="7">
        <f>(PSCE!B243-PSCE!B231)/PSCE!B231*100</f>
        <v>12.497889708730151</v>
      </c>
      <c r="C231" s="7">
        <f>(PSCE!C243-PSCE!C231)/PSCE!C231*100</f>
        <v>-43.358000727890335</v>
      </c>
      <c r="D231" s="7">
        <f>(PSCE!D243-PSCE!D231)/PSCE!D231*100</f>
        <v>-1.6293559945460885</v>
      </c>
      <c r="E231" s="7">
        <f>(PSCE!E243-PSCE!E231)/PSCE!E231*100</f>
        <v>-1.5924393408907278</v>
      </c>
      <c r="F231" s="7">
        <f>(PSCE!F243-PSCE!F231)/PSCE!F231*100</f>
        <v>-25.102133454380393</v>
      </c>
      <c r="G231" s="7">
        <f>(PSCE!G243-PSCE!G231)/PSCE!G231*100</f>
        <v>3.749013745276359</v>
      </c>
      <c r="H231" s="7">
        <f>(PSCE!H243-PSCE!H231)/PSCE!H231*100</f>
        <v>-7.6186716230543006</v>
      </c>
    </row>
    <row r="232" spans="1:8">
      <c r="A232" s="5">
        <v>40148</v>
      </c>
      <c r="B232" s="7">
        <f>(PSCE!B244-PSCE!B232)/PSCE!B232*100</f>
        <v>9.4676389978403392</v>
      </c>
      <c r="C232" s="7">
        <f>(PSCE!C244-PSCE!C232)/PSCE!C232*100</f>
        <v>-32.964492155243605</v>
      </c>
      <c r="D232" s="7">
        <f>(PSCE!D244-PSCE!D232)/PSCE!D232*100</f>
        <v>-0.55921108869589009</v>
      </c>
      <c r="E232" s="7">
        <f>(PSCE!E244-PSCE!E232)/PSCE!E232*100</f>
        <v>-1.481517699980442</v>
      </c>
      <c r="F232" s="7">
        <f>(PSCE!F244-PSCE!F232)/PSCE!F232*100</f>
        <v>-25.445394432043127</v>
      </c>
      <c r="G232" s="7">
        <f>(PSCE!G244-PSCE!G232)/PSCE!G232*100</f>
        <v>3.6223228164451906</v>
      </c>
      <c r="H232" s="7">
        <f>(PSCE!H244-PSCE!H232)/PSCE!H232*100</f>
        <v>-4.6535246477956305</v>
      </c>
    </row>
    <row r="233" spans="1:8">
      <c r="A233" s="5">
        <v>40179</v>
      </c>
      <c r="B233" s="7">
        <f>(PSCE!B245-PSCE!B233)/PSCE!B233*100</f>
        <v>1.6979286211502644</v>
      </c>
      <c r="C233" s="7">
        <f>(PSCE!C245-PSCE!C233)/PSCE!C233*100</f>
        <v>-21.235452103849596</v>
      </c>
      <c r="D233" s="7">
        <f>(PSCE!D245-PSCE!D233)/PSCE!D233*100</f>
        <v>-0.77824465724225733</v>
      </c>
      <c r="E233" s="7">
        <f>(PSCE!E245-PSCE!E233)/PSCE!E233*100</f>
        <v>-1.4383812712299309</v>
      </c>
      <c r="F233" s="7">
        <f>(PSCE!F245-PSCE!F233)/PSCE!F233*100</f>
        <v>-25.822183858437636</v>
      </c>
      <c r="G233" s="7">
        <f>(PSCE!G245-PSCE!G233)/PSCE!G233*100</f>
        <v>3.9171085552594134</v>
      </c>
      <c r="H233" s="7">
        <f>(PSCE!H245-PSCE!H233)/PSCE!H233*100</f>
        <v>-5.6789288877689135</v>
      </c>
    </row>
    <row r="234" spans="1:8">
      <c r="A234" s="5">
        <v>40210</v>
      </c>
      <c r="B234" s="7">
        <f>(PSCE!B246-PSCE!B234)/PSCE!B234*100</f>
        <v>-3.1831782670777513E-2</v>
      </c>
      <c r="C234" s="7">
        <f>(PSCE!C246-PSCE!C234)/PSCE!C234*100</f>
        <v>-32.084006462035539</v>
      </c>
      <c r="D234" s="7">
        <f>(PSCE!D246-PSCE!D234)/PSCE!D234*100</f>
        <v>-0.32200523178797391</v>
      </c>
      <c r="E234" s="7">
        <f>(PSCE!E246-PSCE!E234)/PSCE!E234*100</f>
        <v>-0.92470600911971712</v>
      </c>
      <c r="F234" s="7">
        <f>(PSCE!F246-PSCE!F234)/PSCE!F234*100</f>
        <v>-25.434662542803487</v>
      </c>
      <c r="G234" s="7">
        <f>(PSCE!G246-PSCE!G234)/PSCE!G234*100</f>
        <v>3.8819206814209397</v>
      </c>
      <c r="H234" s="7">
        <f>(PSCE!H246-PSCE!H234)/PSCE!H234*100</f>
        <v>-4.6385803243539154</v>
      </c>
    </row>
    <row r="235" spans="1:8">
      <c r="A235" s="5">
        <v>40238</v>
      </c>
      <c r="B235" s="7">
        <f>(PSCE!B247-PSCE!B235)/PSCE!B235*100</f>
        <v>-4.6339272346159603</v>
      </c>
      <c r="C235" s="7">
        <f>(PSCE!C247-PSCE!C235)/PSCE!C235*100</f>
        <v>-37.784810126582279</v>
      </c>
      <c r="D235" s="7">
        <f>(PSCE!D247-PSCE!D235)/PSCE!D235*100</f>
        <v>-0.32445583892959867</v>
      </c>
      <c r="E235" s="7">
        <f>(PSCE!E247-PSCE!E235)/PSCE!E235*100</f>
        <v>-0.37092097322598211</v>
      </c>
      <c r="F235" s="7">
        <f>(PSCE!F247-PSCE!F235)/PSCE!F235*100</f>
        <v>-25.801591941358996</v>
      </c>
      <c r="G235" s="7">
        <f>(PSCE!G247-PSCE!G235)/PSCE!G235*100</f>
        <v>3.6104044876028341</v>
      </c>
      <c r="H235" s="7">
        <f>(PSCE!H247-PSCE!H235)/PSCE!H235*100</f>
        <v>-4.4926693951656809</v>
      </c>
    </row>
    <row r="236" spans="1:8">
      <c r="A236" s="5">
        <v>40269</v>
      </c>
      <c r="B236" s="7">
        <f>(PSCE!B248-PSCE!B236)/PSCE!B236*100</f>
        <v>-9.5430129078810229</v>
      </c>
      <c r="C236" s="7">
        <f>(PSCE!C248-PSCE!C236)/PSCE!C236*100</f>
        <v>-12.281990086286029</v>
      </c>
      <c r="D236" s="7">
        <f>(PSCE!D248-PSCE!D236)/PSCE!D236*100</f>
        <v>-0.29736100754659339</v>
      </c>
      <c r="E236" s="7">
        <f>(PSCE!E248-PSCE!E236)/PSCE!E236*100</f>
        <v>0.24670809655593529</v>
      </c>
      <c r="F236" s="7">
        <f>(PSCE!F248-PSCE!F236)/PSCE!F236*100</f>
        <v>-25.899346978332606</v>
      </c>
      <c r="G236" s="7">
        <f>(PSCE!G248-PSCE!G236)/PSCE!G236*100</f>
        <v>3.6445875451474907</v>
      </c>
      <c r="H236" s="7">
        <f>(PSCE!H248-PSCE!H236)/PSCE!H236*100</f>
        <v>-4.713626111062422</v>
      </c>
    </row>
    <row r="237" spans="1:8">
      <c r="A237" s="5">
        <v>40299</v>
      </c>
      <c r="B237" s="7">
        <f>(PSCE!B249-PSCE!B237)/PSCE!B237*100</f>
        <v>-8.6315989035728684</v>
      </c>
      <c r="C237" s="7">
        <f>(PSCE!C249-PSCE!C237)/PSCE!C237*100</f>
        <v>19.033162073797293</v>
      </c>
      <c r="D237" s="7">
        <f>(PSCE!D249-PSCE!D237)/PSCE!D237*100</f>
        <v>1.6595258698268858</v>
      </c>
      <c r="E237" s="7">
        <f>(PSCE!E249-PSCE!E237)/PSCE!E237*100</f>
        <v>1.1837913919549596</v>
      </c>
      <c r="F237" s="7">
        <f>(PSCE!F249-PSCE!F237)/PSCE!F237*100</f>
        <v>-25.927672214625868</v>
      </c>
      <c r="G237" s="7">
        <f>(PSCE!G249-PSCE!G237)/PSCE!G237*100</f>
        <v>3.9852213689475677</v>
      </c>
      <c r="H237" s="7">
        <f>(PSCE!H249-PSCE!H237)/PSCE!H237*100</f>
        <v>2.5841244873883489E-2</v>
      </c>
    </row>
    <row r="238" spans="1:8">
      <c r="A238" s="5">
        <v>40330</v>
      </c>
      <c r="B238" s="7">
        <f>(PSCE!B250-PSCE!B238)/PSCE!B238*100</f>
        <v>-4.2131381123175942</v>
      </c>
      <c r="C238" s="7">
        <f>(PSCE!C250-PSCE!C238)/PSCE!C238*100</f>
        <v>4.2404937288473024</v>
      </c>
      <c r="D238" s="7">
        <f>(PSCE!D250-PSCE!D238)/PSCE!D238*100</f>
        <v>1.562179867400237</v>
      </c>
      <c r="E238" s="7">
        <f>(PSCE!E250-PSCE!E238)/PSCE!E238*100</f>
        <v>2.0377736060271339</v>
      </c>
      <c r="F238" s="7">
        <f>(PSCE!F250-PSCE!F238)/PSCE!F238*100</f>
        <v>-25.578346886758101</v>
      </c>
      <c r="G238" s="7">
        <f>(PSCE!G250-PSCE!G238)/PSCE!G238*100</f>
        <v>4.0683881320375397</v>
      </c>
      <c r="H238" s="7">
        <f>(PSCE!H250-PSCE!H238)/PSCE!H238*100</f>
        <v>-0.71646091054979222</v>
      </c>
    </row>
    <row r="239" spans="1:8">
      <c r="A239" s="5">
        <v>40360</v>
      </c>
      <c r="B239" s="7">
        <f>(PSCE!B251-PSCE!B239)/PSCE!B239*100</f>
        <v>5.8848694342722201</v>
      </c>
      <c r="C239" s="7">
        <f>(PSCE!C251-PSCE!C239)/PSCE!C239*100</f>
        <v>3.0902847909513231</v>
      </c>
      <c r="D239" s="7">
        <f>(PSCE!D251-PSCE!D239)/PSCE!D239*100</f>
        <v>2.0577411385238307</v>
      </c>
      <c r="E239" s="7">
        <f>(PSCE!E251-PSCE!E239)/PSCE!E239*100</f>
        <v>2.8717953814732176</v>
      </c>
      <c r="F239" s="7">
        <f>(PSCE!F251-PSCE!F239)/PSCE!F239*100</f>
        <v>-23.174547983310152</v>
      </c>
      <c r="G239" s="7">
        <f>(PSCE!G251-PSCE!G239)/PSCE!G239*100</f>
        <v>4.6493810152225379</v>
      </c>
      <c r="H239" s="7">
        <f>(PSCE!H251-PSCE!H239)/PSCE!H239*100</f>
        <v>-0.58704658765516859</v>
      </c>
    </row>
    <row r="240" spans="1:8">
      <c r="A240" s="5">
        <v>40391</v>
      </c>
      <c r="B240" s="7">
        <f>(PSCE!B252-PSCE!B240)/PSCE!B240*100</f>
        <v>8.4684715296596131</v>
      </c>
      <c r="C240" s="7">
        <f>(PSCE!C252-PSCE!C240)/PSCE!C240*100</f>
        <v>12.400258788009488</v>
      </c>
      <c r="D240" s="7">
        <f>(PSCE!D252-PSCE!D240)/PSCE!D240*100</f>
        <v>3.0061231066709637</v>
      </c>
      <c r="E240" s="7">
        <f>(PSCE!E252-PSCE!E240)/PSCE!E240*100</f>
        <v>3.7767019365142742</v>
      </c>
      <c r="F240" s="7">
        <f>(PSCE!F252-PSCE!F240)/PSCE!F240*100</f>
        <v>-22.92894897336857</v>
      </c>
      <c r="G240" s="7">
        <f>(PSCE!G252-PSCE!G240)/PSCE!G240*100</f>
        <v>5.540663300261361</v>
      </c>
      <c r="H240" s="7">
        <f>(PSCE!H252-PSCE!H240)/PSCE!H240*100</f>
        <v>0.44546542265043287</v>
      </c>
    </row>
    <row r="241" spans="1:8">
      <c r="A241" s="5">
        <v>40422</v>
      </c>
      <c r="B241" s="7">
        <f>(PSCE!B253-PSCE!B241)/PSCE!B241*100</f>
        <v>9.0268045235387966</v>
      </c>
      <c r="C241" s="7">
        <f>(PSCE!C253-PSCE!C241)/PSCE!C241*100</f>
        <v>6.5129449838187705</v>
      </c>
      <c r="D241" s="7">
        <f>(PSCE!D253-PSCE!D241)/PSCE!D241*100</f>
        <v>4.0921253524752395</v>
      </c>
      <c r="E241" s="7">
        <f>(PSCE!E253-PSCE!E241)/PSCE!E241*100</f>
        <v>4.3977542108546475</v>
      </c>
      <c r="F241" s="7">
        <f>(PSCE!F253-PSCE!F241)/PSCE!F241*100</f>
        <v>-22.581317764804005</v>
      </c>
      <c r="G241" s="7">
        <f>(PSCE!G253-PSCE!G241)/PSCE!G241*100</f>
        <v>4.8384012816797091</v>
      </c>
      <c r="H241" s="7">
        <f>(PSCE!H253-PSCE!H241)/PSCE!H241*100</f>
        <v>4.4428882911845688</v>
      </c>
    </row>
    <row r="242" spans="1:8">
      <c r="A242" s="5">
        <v>40452</v>
      </c>
      <c r="B242" s="7">
        <f>(PSCE!B254-PSCE!B242)/PSCE!B242*100</f>
        <v>21.557503397575637</v>
      </c>
      <c r="C242" s="7">
        <f>(PSCE!C254-PSCE!C242)/PSCE!C242*100</f>
        <v>33.531292827775239</v>
      </c>
      <c r="D242" s="7">
        <f>(PSCE!D254-PSCE!D242)/PSCE!D242*100</f>
        <v>3.9951814531078234</v>
      </c>
      <c r="E242" s="7">
        <f>(PSCE!E254-PSCE!E242)/PSCE!E242*100</f>
        <v>5.103220149848557</v>
      </c>
      <c r="F242" s="7">
        <f>(PSCE!F254-PSCE!F242)/PSCE!F242*100</f>
        <v>-22.275932058540754</v>
      </c>
      <c r="G242" s="7">
        <f>(PSCE!G254-PSCE!G242)/PSCE!G242*100</f>
        <v>4.7070144157396161</v>
      </c>
      <c r="H242" s="7">
        <f>(PSCE!H254-PSCE!H242)/PSCE!H242*100</f>
        <v>4.0764192906660019</v>
      </c>
    </row>
    <row r="243" spans="1:8">
      <c r="A243" s="5">
        <v>40483</v>
      </c>
      <c r="B243" s="7">
        <f>(PSCE!B255-PSCE!B243)/PSCE!B243*100</f>
        <v>7.7726381949471239</v>
      </c>
      <c r="C243" s="7">
        <f>(PSCE!C255-PSCE!C243)/PSCE!C243*100</f>
        <v>7.1964017991004496</v>
      </c>
      <c r="D243" s="7">
        <f>(PSCE!D255-PSCE!D243)/PSCE!D243*100</f>
        <v>4.396125688934446</v>
      </c>
      <c r="E243" s="7">
        <f>(PSCE!E255-PSCE!E243)/PSCE!E243*100</f>
        <v>5.6070022840025278</v>
      </c>
      <c r="F243" s="7">
        <f>(PSCE!F255-PSCE!F243)/PSCE!F243*100</f>
        <v>-21.154269972451793</v>
      </c>
      <c r="G243" s="7">
        <f>(PSCE!G255-PSCE!G243)/PSCE!G243*100</f>
        <v>4.751378893523003</v>
      </c>
      <c r="H243" s="7">
        <f>(PSCE!H255-PSCE!H243)/PSCE!H243*100</f>
        <v>4.9230601785605677</v>
      </c>
    </row>
    <row r="244" spans="1:8">
      <c r="A244" s="5">
        <v>40513</v>
      </c>
      <c r="B244" s="7">
        <f>(PSCE!B256-PSCE!B244)/PSCE!B244*100</f>
        <v>24.09650279122026</v>
      </c>
      <c r="C244" s="7">
        <f>(PSCE!C256-PSCE!C244)/PSCE!C244*100</f>
        <v>-27.83936930278394</v>
      </c>
      <c r="D244" s="7">
        <f>(PSCE!D256-PSCE!D244)/PSCE!D244*100</f>
        <v>4.3224624814038961</v>
      </c>
      <c r="E244" s="7">
        <f>(PSCE!E256-PSCE!E244)/PSCE!E244*100</f>
        <v>6.0330537495657355</v>
      </c>
      <c r="F244" s="7">
        <f>(PSCE!F256-PSCE!F244)/PSCE!F244*100</f>
        <v>-20.486964381549587</v>
      </c>
      <c r="G244" s="7">
        <f>(PSCE!G256-PSCE!G244)/PSCE!G244*100</f>
        <v>4.0082998484948291</v>
      </c>
      <c r="H244" s="7">
        <f>(PSCE!H256-PSCE!H244)/PSCE!H244*100</f>
        <v>5.6855461909459253</v>
      </c>
    </row>
    <row r="245" spans="1:8">
      <c r="A245" s="5">
        <v>40544</v>
      </c>
      <c r="B245" s="7">
        <f>(PSCE!B257-PSCE!B245)/PSCE!B245*100</f>
        <v>9.3746242288018795</v>
      </c>
      <c r="C245" s="7">
        <f>(PSCE!C257-PSCE!C245)/PSCE!C245*100</f>
        <v>30.075017049329393</v>
      </c>
      <c r="D245" s="7">
        <f>(PSCE!D257-PSCE!D245)/PSCE!D245*100</f>
        <v>4.7342182012210143</v>
      </c>
      <c r="E245" s="7">
        <f>(PSCE!E257-PSCE!E245)/PSCE!E245*100</f>
        <v>6.6616417569993356</v>
      </c>
      <c r="F245" s="7">
        <f>(PSCE!F257-PSCE!F245)/PSCE!F245*100</f>
        <v>-19.907488217839063</v>
      </c>
      <c r="G245" s="7">
        <f>(PSCE!G257-PSCE!G245)/PSCE!G245*100</f>
        <v>3.8134118325659108</v>
      </c>
      <c r="H245" s="7">
        <f>(PSCE!H257-PSCE!H245)/PSCE!H245*100</f>
        <v>6.948732798146791</v>
      </c>
    </row>
    <row r="246" spans="1:8">
      <c r="A246" s="5">
        <v>40575</v>
      </c>
      <c r="B246" s="7">
        <f>(PSCE!B258-PSCE!B246)/PSCE!B246*100</f>
        <v>10.951800433050092</v>
      </c>
      <c r="C246" s="7">
        <f>(PSCE!C258-PSCE!C246)/PSCE!C246*100</f>
        <v>23.073263558515698</v>
      </c>
      <c r="D246" s="7">
        <f>(PSCE!D258-PSCE!D246)/PSCE!D246*100</f>
        <v>5.0994271007416723</v>
      </c>
      <c r="E246" s="7">
        <f>(PSCE!E258-PSCE!E246)/PSCE!E246*100</f>
        <v>7.2244605383493585</v>
      </c>
      <c r="F246" s="7">
        <f>(PSCE!F258-PSCE!F246)/PSCE!F246*100</f>
        <v>-19.853638302915382</v>
      </c>
      <c r="G246" s="7">
        <f>(PSCE!G258-PSCE!G246)/PSCE!G246*100</f>
        <v>3.441524010391519</v>
      </c>
      <c r="H246" s="7">
        <f>(PSCE!H258-PSCE!H246)/PSCE!H246*100</f>
        <v>8.4342325361857782</v>
      </c>
    </row>
    <row r="247" spans="1:8">
      <c r="A247" s="5">
        <v>40603</v>
      </c>
      <c r="B247" s="7">
        <f>(PSCE!B259-PSCE!B247)/PSCE!B247*100</f>
        <v>2.2145467549345406</v>
      </c>
      <c r="C247" s="7">
        <f>(PSCE!C259-PSCE!C247)/PSCE!C247*100</f>
        <v>20.422177009155646</v>
      </c>
      <c r="D247" s="7">
        <f>(PSCE!D259-PSCE!D247)/PSCE!D247*100</f>
        <v>5.3134965638624649</v>
      </c>
      <c r="E247" s="7">
        <f>(PSCE!E259-PSCE!E247)/PSCE!E247*100</f>
        <v>7.943425867103973</v>
      </c>
      <c r="F247" s="7">
        <f>(PSCE!F259-PSCE!F247)/PSCE!F247*100</f>
        <v>-19.564229219067244</v>
      </c>
      <c r="G247" s="7">
        <f>(PSCE!G259-PSCE!G247)/PSCE!G247*100</f>
        <v>2.8889935934575166</v>
      </c>
      <c r="H247" s="7">
        <f>(PSCE!H259-PSCE!H247)/PSCE!H247*100</f>
        <v>9.7315323097276796</v>
      </c>
    </row>
    <row r="248" spans="1:8">
      <c r="A248" s="5">
        <v>40634</v>
      </c>
      <c r="B248" s="7">
        <f>(PSCE!B260-PSCE!B248)/PSCE!B248*100</f>
        <v>10.621571077844843</v>
      </c>
      <c r="C248" s="7">
        <f>(PSCE!C260-PSCE!C248)/PSCE!C248*100</f>
        <v>-27.66848053578903</v>
      </c>
      <c r="D248" s="7">
        <f>(PSCE!D260-PSCE!D248)/PSCE!D248*100</f>
        <v>6.0327533505509603</v>
      </c>
      <c r="E248" s="7">
        <f>(PSCE!E260-PSCE!E248)/PSCE!E248*100</f>
        <v>8.2318555814810264</v>
      </c>
      <c r="F248" s="7">
        <f>(PSCE!F260-PSCE!F248)/PSCE!F248*100</f>
        <v>-19.263226730607542</v>
      </c>
      <c r="G248" s="7">
        <f>(PSCE!G260-PSCE!G248)/PSCE!G248*100</f>
        <v>6.5043901317579884</v>
      </c>
      <c r="H248" s="7">
        <f>(PSCE!H260-PSCE!H248)/PSCE!H248*100</f>
        <v>11.6556458093311</v>
      </c>
    </row>
    <row r="249" spans="1:8">
      <c r="B249" s="7"/>
      <c r="C249" s="7"/>
      <c r="D249" s="7"/>
      <c r="E249" s="7"/>
      <c r="F249" s="7"/>
      <c r="G249" s="7"/>
      <c r="H249" s="7"/>
    </row>
    <row r="250" spans="1:8">
      <c r="A250" s="2" t="s">
        <v>7</v>
      </c>
      <c r="B250" s="11">
        <f>AVERAGE(B5:B16)</f>
        <v>36.682742221491438</v>
      </c>
      <c r="C250" s="11">
        <f t="shared" ref="C250:H250" si="0">AVERAGE(C5:C16)</f>
        <v>10.041891744069295</v>
      </c>
      <c r="D250" s="11">
        <f t="shared" si="0"/>
        <v>17.098828277595185</v>
      </c>
      <c r="E250" s="11">
        <f t="shared" si="0"/>
        <v>10.755051705789683</v>
      </c>
      <c r="F250" s="11">
        <f t="shared" si="0"/>
        <v>18.097187951122468</v>
      </c>
      <c r="G250" s="11">
        <f t="shared" si="0"/>
        <v>17.007951567768703</v>
      </c>
      <c r="H250" s="11">
        <f t="shared" si="0"/>
        <v>18.787678111204198</v>
      </c>
    </row>
    <row r="251" spans="1:8">
      <c r="A251" s="2" t="s">
        <v>8</v>
      </c>
      <c r="B251" s="11">
        <f>AVERAGE(B17:B28)</f>
        <v>12.208689840482778</v>
      </c>
      <c r="C251" s="11">
        <f t="shared" ref="C251:H251" si="1">AVERAGE(C17:C28)</f>
        <v>17.295471095413081</v>
      </c>
      <c r="D251" s="11">
        <f t="shared" si="1"/>
        <v>9.6136334992049584</v>
      </c>
      <c r="E251" s="11">
        <f t="shared" si="1"/>
        <v>1.8334355808412839</v>
      </c>
      <c r="F251" s="11">
        <f t="shared" si="1"/>
        <v>19.266990099182248</v>
      </c>
      <c r="G251" s="11">
        <f t="shared" si="1"/>
        <v>17.288035745780807</v>
      </c>
      <c r="H251" s="11">
        <f t="shared" si="1"/>
        <v>3.058589538779513</v>
      </c>
    </row>
    <row r="252" spans="1:8">
      <c r="A252" s="2" t="s">
        <v>9</v>
      </c>
      <c r="B252" s="11">
        <f>AVERAGE(B29:B40)</f>
        <v>48.776871521606068</v>
      </c>
      <c r="C252" s="11">
        <f t="shared" ref="C252:H252" si="2">AVERAGE(C29:C40)</f>
        <v>-25.925457506407156</v>
      </c>
      <c r="D252" s="11">
        <f t="shared" si="2"/>
        <v>9.7712556853842454</v>
      </c>
      <c r="E252" s="11">
        <f t="shared" si="2"/>
        <v>11.590147049116894</v>
      </c>
      <c r="F252" s="11">
        <f t="shared" si="2"/>
        <v>6.12219400620556</v>
      </c>
      <c r="G252" s="11">
        <f t="shared" si="2"/>
        <v>17.715442059995691</v>
      </c>
      <c r="H252" s="11">
        <f t="shared" si="2"/>
        <v>1.8771306273851316</v>
      </c>
    </row>
    <row r="253" spans="1:8">
      <c r="A253" s="2" t="s">
        <v>10</v>
      </c>
      <c r="B253" s="11">
        <f>AVERAGE(B41:B52)</f>
        <v>46.063497456597446</v>
      </c>
      <c r="C253" s="11">
        <f t="shared" ref="C253:H253" si="3">AVERAGE(C41:C52)</f>
        <v>-25.171897093144754</v>
      </c>
      <c r="D253" s="11">
        <f t="shared" si="3"/>
        <v>14.737452325204416</v>
      </c>
      <c r="E253" s="11">
        <f t="shared" si="3"/>
        <v>23.692025144117611</v>
      </c>
      <c r="F253" s="11">
        <f t="shared" si="3"/>
        <v>6.6909267888629635</v>
      </c>
      <c r="G253" s="11">
        <f t="shared" si="3"/>
        <v>16.88695351934545</v>
      </c>
      <c r="H253" s="11">
        <f t="shared" si="3"/>
        <v>11.257462582406907</v>
      </c>
    </row>
    <row r="254" spans="1:8">
      <c r="A254" s="2" t="s">
        <v>11</v>
      </c>
      <c r="B254" s="11">
        <f>AVERAGE(B53:B64)</f>
        <v>34.735952631937003</v>
      </c>
      <c r="C254" s="11">
        <f t="shared" ref="C254:H254" si="4">AVERAGE(C53:C64)</f>
        <v>4.880150010900282</v>
      </c>
      <c r="D254" s="11">
        <f t="shared" si="4"/>
        <v>18.176481630335903</v>
      </c>
      <c r="E254" s="11">
        <f t="shared" si="4"/>
        <v>27.178108185437424</v>
      </c>
      <c r="F254" s="11">
        <f t="shared" si="4"/>
        <v>12.753719303033046</v>
      </c>
      <c r="G254" s="11">
        <f t="shared" si="4"/>
        <v>19.283370987096934</v>
      </c>
      <c r="H254" s="11">
        <f t="shared" si="4"/>
        <v>15.076742866477931</v>
      </c>
    </row>
    <row r="255" spans="1:8">
      <c r="A255" s="2" t="s">
        <v>12</v>
      </c>
      <c r="B255" s="11">
        <f>AVERAGE(B65:B76)</f>
        <v>13.67200839675216</v>
      </c>
      <c r="C255" s="11">
        <f t="shared" ref="C255:H255" si="5">AVERAGE(C65:C76)</f>
        <v>-6.8360463135073219</v>
      </c>
      <c r="D255" s="11">
        <f t="shared" si="5"/>
        <v>18.729020057258605</v>
      </c>
      <c r="E255" s="11">
        <f t="shared" si="5"/>
        <v>26.022788890450101</v>
      </c>
      <c r="F255" s="11">
        <f t="shared" si="5"/>
        <v>17.569337896054655</v>
      </c>
      <c r="G255" s="11">
        <f t="shared" si="5"/>
        <v>18.263515835858204</v>
      </c>
      <c r="H255" s="11">
        <f t="shared" si="5"/>
        <v>17.130449769187383</v>
      </c>
    </row>
    <row r="256" spans="1:8">
      <c r="A256" s="2" t="s">
        <v>13</v>
      </c>
      <c r="B256" s="11">
        <f>AVERAGE(B77:B88)</f>
        <v>8.8841116182007465</v>
      </c>
      <c r="C256" s="11">
        <f t="shared" ref="C256:H256" si="6">AVERAGE(C77:C88)</f>
        <v>-2.0848997831724518</v>
      </c>
      <c r="D256" s="11">
        <f t="shared" si="6"/>
        <v>16.321723467460583</v>
      </c>
      <c r="E256" s="11">
        <f t="shared" si="6"/>
        <v>14.500783154311206</v>
      </c>
      <c r="F256" s="11">
        <f t="shared" si="6"/>
        <v>7.1494905215482261</v>
      </c>
      <c r="G256" s="11">
        <f t="shared" si="6"/>
        <v>14.145014539089422</v>
      </c>
      <c r="H256" s="11">
        <f t="shared" si="6"/>
        <v>21.60822386856557</v>
      </c>
    </row>
    <row r="257" spans="1:8">
      <c r="A257" s="2" t="s">
        <v>14</v>
      </c>
      <c r="B257" s="11">
        <f>AVERAGE(B89:B100)</f>
        <v>20.857082335729299</v>
      </c>
      <c r="C257" s="11">
        <f t="shared" ref="C257:H257" si="7">AVERAGE(C89:C100)</f>
        <v>16.054673734762179</v>
      </c>
      <c r="D257" s="11">
        <f t="shared" si="7"/>
        <v>15.607806689450726</v>
      </c>
      <c r="E257" s="11">
        <f t="shared" si="7"/>
        <v>7.8210235020205365</v>
      </c>
      <c r="F257" s="11">
        <f t="shared" si="7"/>
        <v>-3.1845915637717384</v>
      </c>
      <c r="G257" s="11">
        <f t="shared" si="7"/>
        <v>11.109482254360636</v>
      </c>
      <c r="H257" s="11">
        <f t="shared" si="7"/>
        <v>26.928809320564355</v>
      </c>
    </row>
    <row r="258" spans="1:8">
      <c r="A258" s="2" t="s">
        <v>15</v>
      </c>
      <c r="B258" s="11">
        <f>AVERAGE(B102:B112)</f>
        <v>28.593548364261267</v>
      </c>
      <c r="C258" s="11">
        <f t="shared" ref="C258:H258" si="8">AVERAGE(C102:C112)</f>
        <v>-6.066689155708306</v>
      </c>
      <c r="D258" s="11">
        <f t="shared" si="8"/>
        <v>10.142988422799563</v>
      </c>
      <c r="E258" s="11">
        <f t="shared" si="8"/>
        <v>1.1806688062072868</v>
      </c>
      <c r="F258" s="11">
        <f t="shared" si="8"/>
        <v>-0.21004067059227272</v>
      </c>
      <c r="G258" s="11">
        <f t="shared" si="8"/>
        <v>5.2375958012839972</v>
      </c>
      <c r="H258" s="11">
        <f t="shared" si="8"/>
        <v>19.369661927806671</v>
      </c>
    </row>
    <row r="259" spans="1:8">
      <c r="A259" s="2" t="s">
        <v>16</v>
      </c>
      <c r="B259" s="11">
        <f>AVERAGE(B113:B124)</f>
        <v>34.045638946376577</v>
      </c>
      <c r="C259" s="11">
        <f t="shared" ref="C259:H259" si="9">AVERAGE(C113:C124)</f>
        <v>-13.89555632323569</v>
      </c>
      <c r="D259" s="11">
        <f t="shared" si="9"/>
        <v>8.5138925471169529</v>
      </c>
      <c r="E259" s="11">
        <f t="shared" si="9"/>
        <v>5.0027992744677876</v>
      </c>
      <c r="F259" s="11">
        <f t="shared" si="9"/>
        <v>5.0038132317938233</v>
      </c>
      <c r="G259" s="11">
        <f t="shared" si="9"/>
        <v>7.564352375998955</v>
      </c>
      <c r="H259" s="11">
        <f t="shared" si="9"/>
        <v>10.807771686479271</v>
      </c>
    </row>
    <row r="260" spans="1:8">
      <c r="A260" s="2" t="s">
        <v>17</v>
      </c>
      <c r="B260" s="11">
        <f>AVERAGE(B125:B135)</f>
        <v>2.0880677560363754</v>
      </c>
      <c r="C260" s="11">
        <f t="shared" ref="C260:H260" si="10">AVERAGE(C125:C135)</f>
        <v>56.493885357549452</v>
      </c>
      <c r="D260" s="11">
        <f t="shared" si="10"/>
        <v>9.7213824479583497</v>
      </c>
      <c r="E260" s="11">
        <f t="shared" si="10"/>
        <v>12.716870468711386</v>
      </c>
      <c r="F260" s="11">
        <f t="shared" si="10"/>
        <v>17.724715881095495</v>
      </c>
      <c r="G260" s="11">
        <f t="shared" si="10"/>
        <v>14.984106126284679</v>
      </c>
      <c r="H260" s="11">
        <f t="shared" si="10"/>
        <v>3.3898087240611572</v>
      </c>
    </row>
    <row r="261" spans="1:8">
      <c r="A261" s="2" t="s">
        <v>18</v>
      </c>
      <c r="B261" s="11">
        <f>AVERAGE(B137:B148)</f>
        <v>19.247165628588942</v>
      </c>
      <c r="C261" s="11">
        <f t="shared" ref="C261:H261" si="11">AVERAGE(C137:C148)</f>
        <v>3.8000480246284742</v>
      </c>
      <c r="D261" s="11">
        <f t="shared" si="11"/>
        <v>10.883518083398231</v>
      </c>
      <c r="E261" s="11">
        <f t="shared" si="11"/>
        <v>15.393543633255875</v>
      </c>
      <c r="F261" s="11">
        <f t="shared" si="11"/>
        <v>15.274110296014086</v>
      </c>
      <c r="G261" s="11">
        <f t="shared" si="11"/>
        <v>11.887515097388508</v>
      </c>
      <c r="H261" s="11">
        <f t="shared" si="11"/>
        <v>8.2524206477099558</v>
      </c>
    </row>
    <row r="262" spans="1:8">
      <c r="A262" s="2" t="s">
        <v>19</v>
      </c>
      <c r="B262" s="11">
        <f>AVERAGE(B149:B160)</f>
        <v>137.2144746643302</v>
      </c>
      <c r="C262" s="11">
        <f t="shared" ref="C262:H262" si="12">AVERAGE(C149:C160)</f>
        <v>-23.373048732836725</v>
      </c>
      <c r="D262" s="11">
        <f t="shared" si="12"/>
        <v>11.568576198373522</v>
      </c>
      <c r="E262" s="11">
        <f t="shared" si="12"/>
        <v>18.388381553890337</v>
      </c>
      <c r="F262" s="11">
        <f t="shared" si="12"/>
        <v>8.6933314445841781</v>
      </c>
      <c r="G262" s="11">
        <f t="shared" si="12"/>
        <v>12.668402889705057</v>
      </c>
      <c r="H262" s="11">
        <f t="shared" si="12"/>
        <v>8.9208326054163916</v>
      </c>
    </row>
    <row r="263" spans="1:8">
      <c r="A263" s="2" t="s">
        <v>20</v>
      </c>
      <c r="B263" s="11">
        <f>AVERAGE(B161:B172)</f>
        <v>-26.350537523533358</v>
      </c>
      <c r="C263" s="11">
        <f t="shared" ref="C263:H263" si="13">AVERAGE(C161:C172)</f>
        <v>-9.6913754119549864</v>
      </c>
      <c r="D263" s="11">
        <f t="shared" si="13"/>
        <v>12.319083417989745</v>
      </c>
      <c r="E263" s="11">
        <f t="shared" si="13"/>
        <v>18.230595144380004</v>
      </c>
      <c r="F263" s="11">
        <f t="shared" si="13"/>
        <v>19.002478809958362</v>
      </c>
      <c r="G263" s="11">
        <f t="shared" si="13"/>
        <v>18.853834797857377</v>
      </c>
      <c r="H263" s="11">
        <f t="shared" si="13"/>
        <v>2.6205331873045532</v>
      </c>
    </row>
    <row r="264" spans="1:8">
      <c r="A264" s="2" t="s">
        <v>21</v>
      </c>
      <c r="B264" s="11">
        <f>AVERAGE(B173:B184)</f>
        <v>20.490643685998265</v>
      </c>
      <c r="C264" s="11">
        <f t="shared" ref="C264:H264" si="14">AVERAGE(C173:C184)</f>
        <v>-12.63533167060649</v>
      </c>
      <c r="D264" s="11">
        <f t="shared" si="14"/>
        <v>20.697646499152441</v>
      </c>
      <c r="E264" s="11">
        <f t="shared" si="14"/>
        <v>20.51865573606695</v>
      </c>
      <c r="F264" s="11">
        <f t="shared" si="14"/>
        <v>13.186372955757115</v>
      </c>
      <c r="G264" s="11">
        <f t="shared" si="14"/>
        <v>26.698939179277115</v>
      </c>
      <c r="H264" s="11">
        <f t="shared" si="14"/>
        <v>14.254367484969947</v>
      </c>
    </row>
    <row r="265" spans="1:8">
      <c r="A265" s="2" t="s">
        <v>22</v>
      </c>
      <c r="B265" s="11">
        <f>AVERAGE(B185:B196)</f>
        <v>22.753023829044295</v>
      </c>
      <c r="C265" s="11">
        <f t="shared" ref="C265:H265" si="15">AVERAGE(C185:C196)</f>
        <v>-6.8138407320407728</v>
      </c>
      <c r="D265" s="11">
        <f t="shared" si="15"/>
        <v>24.459163216341413</v>
      </c>
      <c r="E265" s="11">
        <f t="shared" si="15"/>
        <v>16.848018582262252</v>
      </c>
      <c r="F265" s="11">
        <f t="shared" si="15"/>
        <v>20.352957395746426</v>
      </c>
      <c r="G265" s="11">
        <f t="shared" si="15"/>
        <v>29.862549786634915</v>
      </c>
      <c r="H265" s="11">
        <f t="shared" si="15"/>
        <v>20.338023774629903</v>
      </c>
    </row>
    <row r="266" spans="1:8">
      <c r="A266" s="2" t="s">
        <v>23</v>
      </c>
      <c r="B266" s="11">
        <f>AVERAGE(B197:B208)</f>
        <v>-2.6401395065398283</v>
      </c>
      <c r="C266" s="11">
        <f t="shared" ref="C266:H266" si="16">AVERAGE(C197:C208)</f>
        <v>6.0329884959843438</v>
      </c>
      <c r="D266" s="11">
        <f t="shared" si="16"/>
        <v>25.833265513790153</v>
      </c>
      <c r="E266" s="11">
        <f t="shared" si="16"/>
        <v>14.907246284448318</v>
      </c>
      <c r="F266" s="11">
        <f t="shared" si="16"/>
        <v>13.027279546235036</v>
      </c>
      <c r="G266" s="11">
        <f t="shared" si="16"/>
        <v>26.982370728249915</v>
      </c>
      <c r="H266" s="11">
        <f t="shared" si="16"/>
        <v>29.762961634564746</v>
      </c>
    </row>
    <row r="267" spans="1:8">
      <c r="A267" s="2" t="s">
        <v>24</v>
      </c>
      <c r="B267" s="11">
        <f>AVERAGE(B209:B220)</f>
        <v>4.8305543001267912</v>
      </c>
      <c r="C267" s="11">
        <f t="shared" ref="C267:H267" si="17">AVERAGE(C209:C220)</f>
        <v>12.425922834386014</v>
      </c>
      <c r="D267" s="11">
        <f t="shared" si="17"/>
        <v>19.851759325302243</v>
      </c>
      <c r="E267" s="11">
        <f t="shared" si="17"/>
        <v>21.99279348416945</v>
      </c>
      <c r="F267" s="11">
        <f t="shared" si="17"/>
        <v>-15.238985082868318</v>
      </c>
      <c r="G267" s="11">
        <f t="shared" si="17"/>
        <v>19.233846199060185</v>
      </c>
      <c r="H267" s="11">
        <f t="shared" si="17"/>
        <v>24.33332666723733</v>
      </c>
    </row>
    <row r="268" spans="1:8">
      <c r="A268" s="2" t="s">
        <v>25</v>
      </c>
      <c r="B268" s="11">
        <f>AVERAGE(B221:B232)</f>
        <v>30.038606278268379</v>
      </c>
      <c r="C268" s="11">
        <f t="shared" ref="C268:H268" si="18">AVERAGE(C221:C225)</f>
        <v>25.970671738559012</v>
      </c>
      <c r="D268" s="11">
        <f t="shared" si="18"/>
        <v>7.8158786034117593</v>
      </c>
      <c r="E268" s="11">
        <f t="shared" si="18"/>
        <v>8.2576339130449856</v>
      </c>
      <c r="F268" s="11">
        <f t="shared" si="18"/>
        <v>-20.369403055878848</v>
      </c>
      <c r="G268" s="11">
        <f t="shared" si="18"/>
        <v>10.99482059144899</v>
      </c>
      <c r="H268" s="11">
        <f t="shared" si="18"/>
        <v>5.7404786006402277</v>
      </c>
    </row>
    <row r="269" spans="1:8">
      <c r="A269" s="2" t="s">
        <v>437</v>
      </c>
      <c r="B269" s="7">
        <f>AVERAGE(B233:B244)</f>
        <v>4.2876007959421409</v>
      </c>
      <c r="C269" s="7">
        <f>AVERAGE(C233:C244)</f>
        <v>-3.7683990907697926</v>
      </c>
      <c r="D269" s="7">
        <f t="shared" ref="D269:G269" si="19">AVERAGE(D233:D244)</f>
        <v>1.947449851903075</v>
      </c>
      <c r="E269" s="7">
        <f t="shared" si="19"/>
        <v>2.3769827127684464</v>
      </c>
      <c r="F269" s="7">
        <f t="shared" si="19"/>
        <v>-23.922148796361792</v>
      </c>
      <c r="G269" s="7">
        <f t="shared" si="19"/>
        <v>4.3002307937780699</v>
      </c>
      <c r="H269" s="7">
        <f>AVERAGE(H233:H244)</f>
        <v>-0.10234096647287583</v>
      </c>
    </row>
    <row r="270" spans="1:8">
      <c r="A270" s="2" t="s">
        <v>479</v>
      </c>
      <c r="B270" s="7">
        <f t="shared" ref="B270:H270" si="20">AVERAGE(B245:B248)</f>
        <v>8.29063562365784</v>
      </c>
      <c r="C270" s="7">
        <f t="shared" si="20"/>
        <v>11.475494270302928</v>
      </c>
      <c r="D270" s="7">
        <f t="shared" si="20"/>
        <v>5.2949738040940275</v>
      </c>
      <c r="E270" s="7">
        <f t="shared" si="20"/>
        <v>7.515345935983424</v>
      </c>
      <c r="F270" s="7">
        <f t="shared" si="20"/>
        <v>-19.647145617607308</v>
      </c>
      <c r="G270" s="7">
        <f t="shared" si="20"/>
        <v>4.1620798920432343</v>
      </c>
      <c r="H270" s="7">
        <f t="shared" si="20"/>
        <v>9.1925358633478371</v>
      </c>
    </row>
    <row r="272" spans="1:8">
      <c r="A272" s="3"/>
      <c r="B272" s="2"/>
      <c r="C272" s="2"/>
      <c r="D272" s="2"/>
      <c r="E272" s="2"/>
      <c r="F272" s="2"/>
      <c r="G272" s="2"/>
    </row>
    <row r="273" spans="1:7">
      <c r="A273" s="3"/>
      <c r="B273" s="2"/>
      <c r="C273" s="2"/>
      <c r="D273" s="2"/>
      <c r="E273" s="2"/>
      <c r="F273" s="2"/>
      <c r="G273" s="2"/>
    </row>
    <row r="274" spans="1:7">
      <c r="A274" s="3"/>
      <c r="B274" s="2"/>
      <c r="C274" s="2"/>
      <c r="D274" s="2"/>
      <c r="E274" s="2"/>
      <c r="F274" s="2"/>
      <c r="G274" s="2"/>
    </row>
    <row r="275" spans="1:7">
      <c r="A275" s="3"/>
      <c r="B275" s="2"/>
      <c r="C275" s="2"/>
      <c r="D275" s="2"/>
      <c r="E275" s="2"/>
      <c r="F275" s="2"/>
      <c r="G275" s="2"/>
    </row>
    <row r="276" spans="1:7">
      <c r="A276" s="3"/>
      <c r="B276" s="2"/>
      <c r="C276" s="2"/>
      <c r="D276" s="2"/>
      <c r="E276" s="2"/>
      <c r="F276" s="2"/>
      <c r="G276" s="2"/>
    </row>
    <row r="277" spans="1:7">
      <c r="A277" s="3"/>
      <c r="B277" s="2"/>
      <c r="C277" s="2"/>
      <c r="D277" s="2"/>
      <c r="E277" s="2"/>
      <c r="F277" s="2"/>
      <c r="G277" s="2"/>
    </row>
    <row r="278" spans="1:7">
      <c r="A278" s="3"/>
      <c r="B278" s="2"/>
      <c r="C278" s="2"/>
      <c r="D278" s="2"/>
      <c r="E278" s="2"/>
      <c r="F278" s="2"/>
      <c r="G278" s="2"/>
    </row>
    <row r="279" spans="1:7">
      <c r="A279" s="3"/>
      <c r="B279" s="2"/>
      <c r="C279" s="2"/>
      <c r="D279" s="2"/>
      <c r="E279" s="2"/>
      <c r="F279" s="2"/>
      <c r="G279" s="2"/>
    </row>
    <row r="280" spans="1:7">
      <c r="A280" s="3"/>
      <c r="B280" s="2"/>
      <c r="C280" s="2"/>
      <c r="D280" s="2"/>
      <c r="E280" s="2"/>
      <c r="F280" s="2"/>
      <c r="G280" s="2"/>
    </row>
    <row r="281" spans="1:7">
      <c r="A281" s="3"/>
      <c r="B281" s="2"/>
      <c r="C281" s="2"/>
      <c r="D281" s="2"/>
      <c r="E281" s="2"/>
      <c r="F281" s="2"/>
      <c r="G281" s="2"/>
    </row>
    <row r="282" spans="1:7">
      <c r="A282" s="3"/>
      <c r="B282" s="2"/>
      <c r="C282" s="2"/>
      <c r="D282" s="2"/>
      <c r="E282" s="2"/>
      <c r="F282" s="2"/>
      <c r="G282" s="2"/>
    </row>
    <row r="283" spans="1:7">
      <c r="A283" s="3"/>
      <c r="B283" s="2"/>
      <c r="C283" s="2"/>
      <c r="D283" s="2"/>
      <c r="E283" s="2"/>
      <c r="F283" s="2"/>
      <c r="G283" s="2"/>
    </row>
    <row r="284" spans="1:7">
      <c r="A284" s="3"/>
      <c r="B284" s="2"/>
      <c r="C284" s="2"/>
      <c r="D284" s="2"/>
      <c r="E284" s="2"/>
      <c r="F284" s="2"/>
      <c r="G284" s="2"/>
    </row>
    <row r="285" spans="1:7">
      <c r="A285" s="3"/>
      <c r="B285" s="2"/>
      <c r="C285" s="2"/>
      <c r="D285" s="2"/>
      <c r="E285" s="2"/>
      <c r="F285" s="2"/>
      <c r="G285" s="2"/>
    </row>
    <row r="286" spans="1:7">
      <c r="A286" s="3"/>
      <c r="B286" s="2"/>
      <c r="C286" s="2"/>
      <c r="D286" s="2"/>
      <c r="E286" s="2"/>
      <c r="F286" s="2"/>
      <c r="G286" s="2"/>
    </row>
    <row r="287" spans="1:7">
      <c r="A287" s="3"/>
      <c r="B287" s="2"/>
      <c r="C287" s="2"/>
      <c r="D287" s="2"/>
      <c r="E287" s="2"/>
      <c r="F287" s="2"/>
      <c r="G287" s="2"/>
    </row>
    <row r="288" spans="1:7">
      <c r="A288" s="3"/>
      <c r="B288" s="2"/>
      <c r="C288" s="2"/>
      <c r="D288" s="2"/>
      <c r="E288" s="2"/>
      <c r="F288" s="2"/>
      <c r="G288" s="2"/>
    </row>
    <row r="289" spans="1:7">
      <c r="A289" s="3"/>
      <c r="B289" s="2"/>
      <c r="C289" s="2"/>
      <c r="D289" s="2"/>
      <c r="E289" s="2"/>
      <c r="F289" s="2"/>
      <c r="G289" s="2"/>
    </row>
    <row r="290" spans="1:7">
      <c r="A290" s="3"/>
      <c r="B290" s="2"/>
      <c r="C290" s="2"/>
      <c r="D290" s="2"/>
      <c r="E290" s="2"/>
      <c r="F290" s="2"/>
      <c r="G290" s="2"/>
    </row>
    <row r="291" spans="1:7">
      <c r="A291" s="3"/>
      <c r="B291" s="2"/>
      <c r="C291" s="2"/>
      <c r="D291" s="2"/>
      <c r="E291" s="2"/>
      <c r="F291" s="2"/>
      <c r="G291" s="2"/>
    </row>
    <row r="292" spans="1:7">
      <c r="A292" s="3"/>
      <c r="B292" s="2"/>
      <c r="C292" s="2"/>
      <c r="D292" s="2"/>
      <c r="E292" s="2"/>
      <c r="F292" s="2"/>
      <c r="G292" s="2"/>
    </row>
    <row r="293" spans="1:7">
      <c r="A293" s="3"/>
      <c r="B293" s="2"/>
      <c r="C293" s="2"/>
      <c r="D293" s="2"/>
      <c r="E293" s="2"/>
      <c r="F293" s="2"/>
      <c r="G293" s="2"/>
    </row>
    <row r="294" spans="1:7">
      <c r="A294" s="3"/>
      <c r="B294" s="2"/>
      <c r="C294" s="2"/>
      <c r="D294" s="2"/>
      <c r="E294" s="2"/>
      <c r="F294" s="2"/>
      <c r="G294" s="2"/>
    </row>
    <row r="295" spans="1:7">
      <c r="A295" s="3"/>
      <c r="B295" s="2"/>
      <c r="C295" s="2"/>
      <c r="D295" s="2"/>
      <c r="E295" s="2"/>
      <c r="F295" s="2"/>
      <c r="G295" s="2"/>
    </row>
    <row r="296" spans="1:7">
      <c r="A296" s="3"/>
      <c r="B296" s="2"/>
      <c r="C296" s="2"/>
      <c r="D296" s="2"/>
      <c r="E296" s="2"/>
      <c r="F296" s="2"/>
      <c r="G296" s="2"/>
    </row>
    <row r="297" spans="1:7">
      <c r="A297" s="3"/>
      <c r="B297" s="2"/>
      <c r="C297" s="2"/>
      <c r="D297" s="2"/>
      <c r="E297" s="2"/>
      <c r="F297" s="2"/>
      <c r="G297" s="2"/>
    </row>
    <row r="298" spans="1:7">
      <c r="A298" s="3"/>
      <c r="B298" s="2"/>
      <c r="C298" s="2"/>
      <c r="D298" s="2"/>
      <c r="E298" s="2"/>
      <c r="F298" s="2"/>
      <c r="G298" s="2"/>
    </row>
    <row r="299" spans="1:7">
      <c r="A299" s="3"/>
      <c r="B299" s="2"/>
      <c r="C299" s="2"/>
      <c r="D299" s="2"/>
      <c r="E299" s="2"/>
      <c r="F299" s="2"/>
      <c r="G299" s="2"/>
    </row>
    <row r="300" spans="1:7">
      <c r="A300" s="3"/>
      <c r="B300" s="2"/>
      <c r="C300" s="2"/>
      <c r="D300" s="2"/>
      <c r="E300" s="2"/>
      <c r="F300" s="2"/>
      <c r="G300" s="2"/>
    </row>
    <row r="301" spans="1:7">
      <c r="A301" s="3"/>
      <c r="B301" s="2"/>
      <c r="C301" s="2"/>
      <c r="D301" s="2"/>
      <c r="E301" s="2"/>
      <c r="F301" s="2"/>
      <c r="G301" s="2"/>
    </row>
    <row r="302" spans="1:7">
      <c r="A302" s="3"/>
      <c r="B302" s="2"/>
      <c r="C302" s="2"/>
      <c r="D302" s="2"/>
      <c r="E302" s="2"/>
      <c r="F302" s="2"/>
      <c r="G302" s="2"/>
    </row>
    <row r="303" spans="1:7">
      <c r="A303" s="3"/>
      <c r="B303" s="2"/>
      <c r="C303" s="2"/>
      <c r="D303" s="2"/>
      <c r="E303" s="2"/>
      <c r="F303" s="2"/>
      <c r="G303" s="2"/>
    </row>
    <row r="304" spans="1:7">
      <c r="A304" s="3"/>
      <c r="B304" s="2"/>
      <c r="C304" s="2"/>
      <c r="D304" s="2"/>
      <c r="E304" s="2"/>
      <c r="F304" s="2"/>
      <c r="G304" s="2"/>
    </row>
    <row r="305" spans="1:7">
      <c r="A305" s="3"/>
      <c r="B305" s="2"/>
      <c r="C305" s="2"/>
      <c r="D305" s="2"/>
      <c r="E305" s="2"/>
      <c r="F305" s="2"/>
      <c r="G305" s="2"/>
    </row>
    <row r="306" spans="1:7">
      <c r="A306" s="3"/>
      <c r="B306" s="2"/>
      <c r="C306" s="2"/>
      <c r="D306" s="2"/>
      <c r="E306" s="2"/>
      <c r="F306" s="2"/>
      <c r="G306" s="2"/>
    </row>
    <row r="307" spans="1:7">
      <c r="A307" s="3"/>
      <c r="B307" s="2"/>
      <c r="C307" s="2"/>
      <c r="D307" s="2"/>
      <c r="E307" s="2"/>
      <c r="F307" s="2"/>
      <c r="G307" s="2"/>
    </row>
    <row r="308" spans="1:7">
      <c r="A308" s="3"/>
      <c r="B308" s="2"/>
      <c r="C308" s="2"/>
      <c r="D308" s="2"/>
      <c r="E308" s="2"/>
      <c r="F308" s="2"/>
      <c r="G308" s="2"/>
    </row>
    <row r="309" spans="1:7">
      <c r="A309" s="3"/>
      <c r="B309" s="2"/>
      <c r="C309" s="2"/>
      <c r="D309" s="2"/>
      <c r="E309" s="2"/>
      <c r="F309" s="2"/>
      <c r="G309" s="2"/>
    </row>
    <row r="310" spans="1:7">
      <c r="A310" s="3"/>
      <c r="B310" s="2"/>
      <c r="C310" s="2"/>
      <c r="D310" s="2"/>
      <c r="E310" s="2"/>
      <c r="F310" s="2"/>
      <c r="G310" s="2"/>
    </row>
    <row r="311" spans="1:7">
      <c r="A311" s="3"/>
      <c r="B311" s="2"/>
      <c r="C311" s="2"/>
      <c r="D311" s="2"/>
      <c r="E311" s="2"/>
      <c r="F311" s="2"/>
      <c r="G311" s="2"/>
    </row>
    <row r="312" spans="1:7">
      <c r="A312" s="3"/>
      <c r="B312" s="2"/>
      <c r="C312" s="2"/>
      <c r="D312" s="2"/>
      <c r="E312" s="2"/>
      <c r="F312" s="2"/>
      <c r="G312" s="2"/>
    </row>
    <row r="313" spans="1:7">
      <c r="A313" s="3"/>
      <c r="B313" s="2"/>
      <c r="C313" s="2"/>
      <c r="D313" s="2"/>
      <c r="E313" s="2"/>
      <c r="F313" s="2"/>
      <c r="G313" s="2"/>
    </row>
    <row r="314" spans="1:7">
      <c r="A314" s="3"/>
      <c r="B314" s="2"/>
      <c r="C314" s="2"/>
      <c r="D314" s="2"/>
      <c r="E314" s="2"/>
      <c r="F314" s="2"/>
      <c r="G314" s="2"/>
    </row>
    <row r="315" spans="1:7">
      <c r="A315" s="3"/>
      <c r="B315" s="2"/>
      <c r="C315" s="2"/>
      <c r="D315" s="2"/>
      <c r="E315" s="2"/>
      <c r="F315" s="2"/>
      <c r="G315" s="2"/>
    </row>
    <row r="316" spans="1:7">
      <c r="A316" s="3"/>
      <c r="B316" s="2"/>
      <c r="C316" s="2"/>
      <c r="D316" s="2"/>
      <c r="E316" s="2"/>
      <c r="F316" s="2"/>
      <c r="G316" s="2"/>
    </row>
    <row r="317" spans="1:7">
      <c r="A317" s="3"/>
      <c r="B317" s="2"/>
      <c r="C317" s="2"/>
      <c r="D317" s="2"/>
      <c r="E317" s="2"/>
      <c r="F317" s="2"/>
      <c r="G317" s="2"/>
    </row>
  </sheetData>
  <mergeCells count="2">
    <mergeCell ref="A1:A4"/>
    <mergeCell ref="B1:H2"/>
  </mergeCells>
  <phoneticPr fontId="4" type="noConversion"/>
  <conditionalFormatting sqref="D221:D2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2"/>
  <sheetViews>
    <sheetView workbookViewId="0">
      <selection activeCell="B282" sqref="B282"/>
    </sheetView>
  </sheetViews>
  <sheetFormatPr defaultRowHeight="12.75"/>
  <cols>
    <col min="1" max="1" width="17.140625" customWidth="1"/>
    <col min="2" max="2" width="14.85546875" customWidth="1"/>
    <col min="3" max="3" width="14.28515625" customWidth="1"/>
    <col min="4" max="4" width="16.7109375" customWidth="1"/>
    <col min="5" max="5" width="16" customWidth="1"/>
    <col min="6" max="6" width="12.85546875" customWidth="1"/>
    <col min="7" max="7" width="13.28515625" customWidth="1"/>
    <col min="8" max="8" width="16.28515625" customWidth="1"/>
  </cols>
  <sheetData>
    <row r="1" spans="1:8" ht="13.5" thickBot="1">
      <c r="A1" s="322" t="s">
        <v>99</v>
      </c>
    </row>
    <row r="2" spans="1:8" ht="18.75" thickBot="1">
      <c r="A2" s="323"/>
      <c r="B2" s="333" t="s">
        <v>27</v>
      </c>
      <c r="C2" s="334"/>
      <c r="D2" s="334"/>
      <c r="E2" s="334"/>
      <c r="F2" s="334"/>
      <c r="G2" s="334"/>
      <c r="H2" s="335"/>
    </row>
    <row r="3" spans="1:8" ht="13.5" thickBot="1">
      <c r="A3" s="323"/>
    </row>
    <row r="4" spans="1:8" ht="30" customHeight="1" thickBot="1">
      <c r="A4" s="324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 xml:space="preserve"> Leasing finance  </v>
      </c>
      <c r="G4" s="15" t="str">
        <f>PSCE!G4</f>
        <v>Mortgage advances</v>
      </c>
      <c r="H4" s="16" t="str">
        <f>PSCE!H4</f>
        <v>Other loans and advances</v>
      </c>
    </row>
    <row r="5" spans="1:8" hidden="1">
      <c r="A5" s="10">
        <f>PSCE!A6</f>
        <v>32905</v>
      </c>
      <c r="B5" s="7">
        <f>(PSCE!B6-PSCE!B5)/PSCE!B5*100</f>
        <v>-35.279751332149203</v>
      </c>
      <c r="C5" s="7">
        <f>(PSCE!C6-PSCE!C5)/PSCE!C5*100</f>
        <v>3.8435903132637192</v>
      </c>
      <c r="D5" s="7">
        <f>(PSCE!D6-PSCE!D5)/PSCE!D5*100</f>
        <v>1.1029630069473308</v>
      </c>
      <c r="E5" s="7">
        <f>(PSCE!E6-PSCE!E5)/PSCE!E5*100</f>
        <v>1.3613781534292535</v>
      </c>
      <c r="F5" s="7">
        <f>(PSCE!F6-PSCE!F5)/PSCE!F5*100</f>
        <v>1.6046283156860606</v>
      </c>
      <c r="G5" s="7">
        <f>(PSCE!G6-PSCE!G5)/PSCE!G5*100</f>
        <v>1.5136400260906264</v>
      </c>
      <c r="H5" s="7">
        <f>(PSCE!H6-PSCE!H5)/PSCE!H5*100</f>
        <v>0.58506782644713684</v>
      </c>
    </row>
    <row r="6" spans="1:8" hidden="1">
      <c r="A6" s="10">
        <f>PSCE!A7</f>
        <v>32933</v>
      </c>
      <c r="B6" s="7">
        <f>(PSCE!B7-PSCE!B6)/PSCE!B6*100</f>
        <v>-13.653516295025728</v>
      </c>
      <c r="C6" s="7">
        <f>(PSCE!C7-PSCE!C6)/PSCE!C6*100</f>
        <v>-4.4501497646555412</v>
      </c>
      <c r="D6" s="7">
        <f>(PSCE!D7-PSCE!D6)/PSCE!D6*100</f>
        <v>0.9815437473387465</v>
      </c>
      <c r="E6" s="7">
        <f>(PSCE!E7-PSCE!E6)/PSCE!E6*100</f>
        <v>0.92297899427116492</v>
      </c>
      <c r="F6" s="7">
        <f>(PSCE!F7-PSCE!F6)/PSCE!F6*100</f>
        <v>2.5784271594327461</v>
      </c>
      <c r="G6" s="7">
        <f>(PSCE!G7-PSCE!G6)/PSCE!G6*100</f>
        <v>1.0696399886610601</v>
      </c>
      <c r="H6" s="7">
        <f>(PSCE!H7-PSCE!H6)/PSCE!H6*100</f>
        <v>0.66230847102829393</v>
      </c>
    </row>
    <row r="7" spans="1:8" hidden="1">
      <c r="A7" s="10">
        <f>PSCE!A8</f>
        <v>32964</v>
      </c>
      <c r="B7" s="7">
        <f>(PSCE!B8-PSCE!B7)/PSCE!B7*100</f>
        <v>10.329757647993642</v>
      </c>
      <c r="C7" s="7">
        <f>(PSCE!C8-PSCE!C7)/PSCE!C7*100</f>
        <v>4.8701298701298708</v>
      </c>
      <c r="D7" s="7">
        <f>(PSCE!D8-PSCE!D7)/PSCE!D7*100</f>
        <v>0.94219598548901873</v>
      </c>
      <c r="E7" s="7">
        <f>(PSCE!E8-PSCE!E7)/PSCE!E7*100</f>
        <v>0.51087984862819302</v>
      </c>
      <c r="F7" s="7">
        <f>(PSCE!F8-PSCE!F7)/PSCE!F7*100</f>
        <v>1.0159195643066612</v>
      </c>
      <c r="G7" s="7">
        <f>(PSCE!G8-PSCE!G7)/PSCE!G7*100</f>
        <v>0.93304164095660136</v>
      </c>
      <c r="H7" s="7">
        <f>(PSCE!H8-PSCE!H7)/PSCE!H7*100</f>
        <v>1.0551076414338554</v>
      </c>
    </row>
    <row r="8" spans="1:8" hidden="1">
      <c r="A8" s="10">
        <f>PSCE!A9</f>
        <v>32994</v>
      </c>
      <c r="B8" s="7">
        <f>(PSCE!B9-PSCE!B8)/PSCE!B8*100</f>
        <v>0.68419157364061933</v>
      </c>
      <c r="C8" s="7">
        <f>(PSCE!C9-PSCE!C8)/PSCE!C8*100</f>
        <v>3.8859827052418061</v>
      </c>
      <c r="D8" s="7">
        <f>(PSCE!D9-PSCE!D8)/PSCE!D8*100</f>
        <v>1.0032625839953331</v>
      </c>
      <c r="E8" s="7">
        <f>(PSCE!E9-PSCE!E8)/PSCE!E8*100</f>
        <v>1.5876004016064256</v>
      </c>
      <c r="F8" s="7">
        <f>(PSCE!F9-PSCE!F8)/PSCE!F8*100</f>
        <v>1.8973561430793158</v>
      </c>
      <c r="G8" s="7">
        <f>(PSCE!G9-PSCE!G8)/PSCE!G8*100</f>
        <v>1.2300852167469434</v>
      </c>
      <c r="H8" s="7">
        <f>(PSCE!H9-PSCE!H8)/PSCE!H8*100</f>
        <v>0.49421448571332183</v>
      </c>
    </row>
    <row r="9" spans="1:8" hidden="1">
      <c r="A9" s="10">
        <f>PSCE!A10</f>
        <v>33025</v>
      </c>
      <c r="B9" s="7">
        <f>(PSCE!B10-PSCE!B9)/PSCE!B9*100</f>
        <v>10.44349070100143</v>
      </c>
      <c r="C9" s="7">
        <f>(PSCE!C10-PSCE!C9)/PSCE!C9*100</f>
        <v>1.212619463570034</v>
      </c>
      <c r="D9" s="7">
        <f>(PSCE!D10-PSCE!D9)/PSCE!D9*100</f>
        <v>1.5345122646891043</v>
      </c>
      <c r="E9" s="7">
        <f>(PSCE!E10-PSCE!E9)/PSCE!E9*100</f>
        <v>2.5449379208104266</v>
      </c>
      <c r="F9" s="7">
        <f>(PSCE!F10-PSCE!F9)/PSCE!F9*100</f>
        <v>0.23402523402523404</v>
      </c>
      <c r="G9" s="7">
        <f>(PSCE!G10-PSCE!G9)/PSCE!G9*100</f>
        <v>1.2352682819705731</v>
      </c>
      <c r="H9" s="7">
        <f>(PSCE!H10-PSCE!H9)/PSCE!H9*100</f>
        <v>1.7489383843300492</v>
      </c>
    </row>
    <row r="10" spans="1:8" hidden="1">
      <c r="A10" s="10">
        <f>PSCE!A11</f>
        <v>33055</v>
      </c>
      <c r="B10" s="7">
        <f>(PSCE!B11-PSCE!B10)/PSCE!B10*100</f>
        <v>12.564766839378239</v>
      </c>
      <c r="C10" s="7">
        <f>(PSCE!C11-PSCE!C10)/PSCE!C10*100</f>
        <v>5.401563610518834</v>
      </c>
      <c r="D10" s="7">
        <f>(PSCE!D11-PSCE!D10)/PSCE!D10*100</f>
        <v>0.69877521209056692</v>
      </c>
      <c r="E10" s="7">
        <f>(PSCE!E11-PSCE!E10)/PSCE!E10*100</f>
        <v>0.61442081802301063</v>
      </c>
      <c r="F10" s="7">
        <f>(PSCE!F11-PSCE!F10)/PSCE!F10*100</f>
        <v>2.1317632727641862</v>
      </c>
      <c r="G10" s="7">
        <f>(PSCE!G11-PSCE!G10)/PSCE!G10*100</f>
        <v>1.3955422187675119</v>
      </c>
      <c r="H10" s="7">
        <f>(PSCE!H11-PSCE!H10)/PSCE!H10*100</f>
        <v>-0.14681381039573746</v>
      </c>
    </row>
    <row r="11" spans="1:8" hidden="1">
      <c r="A11" s="10">
        <f>PSCE!A12</f>
        <v>33086</v>
      </c>
      <c r="B11" s="7">
        <f>(PSCE!B12-PSCE!B11)/PSCE!B11*100</f>
        <v>5.6962025316455698</v>
      </c>
      <c r="C11" s="7">
        <f>(PSCE!C12-PSCE!C11)/PSCE!C11*100</f>
        <v>1.6087082169347848</v>
      </c>
      <c r="D11" s="7">
        <f>(PSCE!D12-PSCE!D11)/PSCE!D11*100</f>
        <v>1.1242302300766458</v>
      </c>
      <c r="E11" s="7">
        <f>(PSCE!E12-PSCE!E11)/PSCE!E11*100</f>
        <v>1.5745674429743159</v>
      </c>
      <c r="F11" s="7">
        <f>(PSCE!F12-PSCE!F11)/PSCE!F11*100</f>
        <v>1.5704204353443991</v>
      </c>
      <c r="G11" s="7">
        <f>(PSCE!G12-PSCE!G11)/PSCE!G11*100</f>
        <v>1.4476475726943716</v>
      </c>
      <c r="H11" s="7">
        <f>(PSCE!H12-PSCE!H11)/PSCE!H11*100</f>
        <v>0.62611511266767983</v>
      </c>
    </row>
    <row r="12" spans="1:8" hidden="1">
      <c r="A12" s="10">
        <f>PSCE!A13</f>
        <v>33117</v>
      </c>
      <c r="B12" s="7">
        <f>(PSCE!B13-PSCE!B12)/PSCE!B12*100</f>
        <v>-18.916712030484486</v>
      </c>
      <c r="C12" s="7">
        <f>(PSCE!C13-PSCE!C12)/PSCE!C12*100</f>
        <v>-5.3849070913917334</v>
      </c>
      <c r="D12" s="7">
        <f>(PSCE!D13-PSCE!D12)/PSCE!D12*100</f>
        <v>0.39448547921020144</v>
      </c>
      <c r="E12" s="7">
        <f>(PSCE!E13-PSCE!E12)/PSCE!E12*100</f>
        <v>2.180832252740776</v>
      </c>
      <c r="F12" s="7">
        <f>(PSCE!F13-PSCE!F12)/PSCE!F12*100</f>
        <v>1.9864957432234074</v>
      </c>
      <c r="G12" s="7">
        <f>(PSCE!G13-PSCE!G12)/PSCE!G12*100</f>
        <v>1.0122489148199567</v>
      </c>
      <c r="H12" s="7">
        <f>(PSCE!H13-PSCE!H12)/PSCE!H12*100</f>
        <v>-0.94728374185286734</v>
      </c>
    </row>
    <row r="13" spans="1:8" hidden="1">
      <c r="A13" s="10">
        <f>PSCE!A14</f>
        <v>33147</v>
      </c>
      <c r="B13" s="7">
        <f>(PSCE!B14-PSCE!B13)/PSCE!B13*100</f>
        <v>4.5317220543806647</v>
      </c>
      <c r="C13" s="7">
        <f>(PSCE!C14-PSCE!C13)/PSCE!C13*100</f>
        <v>-5.7114228456913825</v>
      </c>
      <c r="D13" s="7">
        <f>(PSCE!D14-PSCE!D13)/PSCE!D13*100</f>
        <v>1.0633986164826785</v>
      </c>
      <c r="E13" s="7">
        <f>(PSCE!E14-PSCE!E13)/PSCE!E13*100</f>
        <v>0.62874942316566684</v>
      </c>
      <c r="F13" s="7">
        <f>(PSCE!F14-PSCE!F13)/PSCE!F13*100</f>
        <v>2.4179620034542317</v>
      </c>
      <c r="G13" s="7">
        <f>(PSCE!G14-PSCE!G13)/PSCE!G13*100</f>
        <v>1.04211973068425</v>
      </c>
      <c r="H13" s="7">
        <f>(PSCE!H14-PSCE!H13)/PSCE!H13*100</f>
        <v>0.97457486657605996</v>
      </c>
    </row>
    <row r="14" spans="1:8" hidden="1">
      <c r="A14" s="10">
        <f>PSCE!A15</f>
        <v>33178</v>
      </c>
      <c r="B14" s="7">
        <f>(PSCE!B15-PSCE!B14)/PSCE!B14*100</f>
        <v>50.642260757867696</v>
      </c>
      <c r="C14" s="7">
        <f>(PSCE!C15-PSCE!C14)/PSCE!C14*100</f>
        <v>-3.4431455897980872</v>
      </c>
      <c r="D14" s="7">
        <f>(PSCE!D15-PSCE!D14)/PSCE!D14*100</f>
        <v>1.7869887641976903</v>
      </c>
      <c r="E14" s="7">
        <f>(PSCE!E15-PSCE!E14)/PSCE!E14*100</f>
        <v>1.1808541129263399</v>
      </c>
      <c r="F14" s="7">
        <f>(PSCE!F15-PSCE!F14)/PSCE!F14*100</f>
        <v>1.1991755667978266</v>
      </c>
      <c r="G14" s="7">
        <f>(PSCE!G15-PSCE!G14)/PSCE!G14*100</f>
        <v>1.1915010847480973</v>
      </c>
      <c r="H14" s="7">
        <f>(PSCE!H15-PSCE!H14)/PSCE!H14*100</f>
        <v>2.6312333803880374</v>
      </c>
    </row>
    <row r="15" spans="1:8" hidden="1">
      <c r="A15" s="10">
        <f>PSCE!A16</f>
        <v>33208</v>
      </c>
      <c r="B15" s="7">
        <f>(PSCE!B16-PSCE!B15)/PSCE!B15*100</f>
        <v>3.5386911106373908</v>
      </c>
      <c r="C15" s="7">
        <f>(PSCE!C16-PSCE!C15)/PSCE!C15*100</f>
        <v>12.656834690732996</v>
      </c>
      <c r="D15" s="7">
        <f>(PSCE!D16-PSCE!D15)/PSCE!D15*100</f>
        <v>2.3365921414643269</v>
      </c>
      <c r="E15" s="7">
        <f>(PSCE!E16-PSCE!E15)/PSCE!E15*100</f>
        <v>2.2831567616565631</v>
      </c>
      <c r="F15" s="7">
        <f>(PSCE!F16-PSCE!F15)/PSCE!F15*100</f>
        <v>1.6108128124421404</v>
      </c>
      <c r="G15" s="7">
        <f>(PSCE!G16-PSCE!G15)/PSCE!G15*100</f>
        <v>1.2523396290624469</v>
      </c>
      <c r="H15" s="7">
        <f>(PSCE!H16-PSCE!H15)/PSCE!H15*100</f>
        <v>3.4962015193922431</v>
      </c>
    </row>
    <row r="16" spans="1:8" hidden="1">
      <c r="A16" s="10">
        <f>PSCE!A17</f>
        <v>33239</v>
      </c>
      <c r="B16" s="7">
        <f>(PSCE!B17-PSCE!B16)/PSCE!B16*100</f>
        <v>-31.871525633106856</v>
      </c>
      <c r="C16" s="7">
        <f>(PSCE!C17-PSCE!C16)/PSCE!C16*100</f>
        <v>-7.4638530676045329</v>
      </c>
      <c r="D16" s="7">
        <f>(PSCE!D17-PSCE!D16)/PSCE!D16*100</f>
        <v>0.75760047505008254</v>
      </c>
      <c r="E16" s="7">
        <f>(PSCE!E17-PSCE!E16)/PSCE!E16*100</f>
        <v>-0.75883460728924335</v>
      </c>
      <c r="F16" s="7">
        <f>(PSCE!F17-PSCE!F16)/PSCE!F16*100</f>
        <v>-0.13666180758017493</v>
      </c>
      <c r="G16" s="7">
        <f>(PSCE!G17-PSCE!G16)/PSCE!G16*100</f>
        <v>1.4956474977313212</v>
      </c>
      <c r="H16" s="7">
        <f>(PSCE!H17-PSCE!H16)/PSCE!H16*100</f>
        <v>0.65367557293195899</v>
      </c>
    </row>
    <row r="17" spans="1:8" hidden="1">
      <c r="A17" s="10">
        <f>PSCE!A18</f>
        <v>33270</v>
      </c>
      <c r="B17" s="7">
        <f>(PSCE!B18-PSCE!B17)/PSCE!B17*100</f>
        <v>43.608340888485948</v>
      </c>
      <c r="C17" s="7">
        <f>(PSCE!C18-PSCE!C17)/PSCE!C17*100</f>
        <v>18.961148648648649</v>
      </c>
      <c r="D17" s="7">
        <f>(PSCE!D18-PSCE!D17)/PSCE!D17*100</f>
        <v>3.7731205637013625</v>
      </c>
      <c r="E17" s="7">
        <f>(PSCE!E18-PSCE!E17)/PSCE!E17*100</f>
        <v>-0.11720712172796784</v>
      </c>
      <c r="F17" s="7">
        <f>(PSCE!F18-PSCE!F17)/PSCE!F17*100</f>
        <v>-0.27369765532341939</v>
      </c>
      <c r="G17" s="7">
        <f>(PSCE!G18-PSCE!G17)/PSCE!G17*100</f>
        <v>1.3030664282402808</v>
      </c>
      <c r="H17" s="7">
        <f>(PSCE!H18-PSCE!H17)/PSCE!H17*100</f>
        <v>7.8146590106549576</v>
      </c>
    </row>
    <row r="18" spans="1:8" hidden="1">
      <c r="A18" s="10">
        <f>PSCE!A19</f>
        <v>33298</v>
      </c>
      <c r="B18" s="7">
        <f>(PSCE!B19-PSCE!B18)/PSCE!B18*100</f>
        <v>24.873737373737374</v>
      </c>
      <c r="C18" s="7">
        <f>(PSCE!C19-PSCE!C18)/PSCE!C18*100</f>
        <v>-6.3365282215122471</v>
      </c>
      <c r="D18" s="7">
        <f>(PSCE!D19-PSCE!D18)/PSCE!D18*100</f>
        <v>0.26211665439295034</v>
      </c>
      <c r="E18" s="7">
        <f>(PSCE!E19-PSCE!E18)/PSCE!E18*100</f>
        <v>0.4135002235136343</v>
      </c>
      <c r="F18" s="7">
        <f>(PSCE!F19-PSCE!F18)/PSCE!F18*100</f>
        <v>1.9577348824444241</v>
      </c>
      <c r="G18" s="7">
        <f>(PSCE!G19-PSCE!G18)/PSCE!G18*100</f>
        <v>1.3238971609760881</v>
      </c>
      <c r="H18" s="7">
        <f>(PSCE!H19-PSCE!H18)/PSCE!H18*100</f>
        <v>-0.96548188653451816</v>
      </c>
    </row>
    <row r="19" spans="1:8" hidden="1">
      <c r="A19" s="10">
        <f>PSCE!A20</f>
        <v>33329</v>
      </c>
      <c r="B19" s="7">
        <f>(PSCE!B20-PSCE!B19)/PSCE!B19*100</f>
        <v>-28.227165487023932</v>
      </c>
      <c r="C19" s="7">
        <f>(PSCE!C20-PSCE!C19)/PSCE!C19*100</f>
        <v>-3.0888762554481715</v>
      </c>
      <c r="D19" s="7">
        <f>(PSCE!D20-PSCE!D19)/PSCE!D19*100</f>
        <v>0.29193172905747755</v>
      </c>
      <c r="E19" s="7">
        <f>(PSCE!E20-PSCE!E19)/PSCE!E19*100</f>
        <v>0.1669449081803005</v>
      </c>
      <c r="F19" s="7">
        <f>(PSCE!F20-PSCE!F19)/PSCE!F19*100</f>
        <v>1.363840287124271</v>
      </c>
      <c r="G19" s="7">
        <f>(PSCE!G20-PSCE!G19)/PSCE!G19*100</f>
        <v>1.7969770780571999</v>
      </c>
      <c r="H19" s="7">
        <f>(PSCE!H20-PSCE!H19)/PSCE!H19*100</f>
        <v>-1.1891410002013056</v>
      </c>
    </row>
    <row r="20" spans="1:8" hidden="1">
      <c r="A20" s="10">
        <f>PSCE!A21</f>
        <v>33359</v>
      </c>
      <c r="B20" s="7">
        <f>(PSCE!B21-PSCE!B20)/PSCE!B20*100</f>
        <v>12.77295139704156</v>
      </c>
      <c r="C20" s="7">
        <f>(PSCE!C21-PSCE!C20)/PSCE!C20*100</f>
        <v>-4.986312084473993</v>
      </c>
      <c r="D20" s="7">
        <f>(PSCE!D21-PSCE!D20)/PSCE!D20*100</f>
        <v>2.8580649565859622</v>
      </c>
      <c r="E20" s="7">
        <f>(PSCE!E21-PSCE!E20)/PSCE!E20*100</f>
        <v>0.22222222222222221</v>
      </c>
      <c r="F20" s="7">
        <f>(PSCE!F21-PSCE!F20)/PSCE!F20*100</f>
        <v>0.89404266619456485</v>
      </c>
      <c r="G20" s="7">
        <f>(PSCE!G21-PSCE!G20)/PSCE!G20*100</f>
        <v>1.2771958736748696</v>
      </c>
      <c r="H20" s="7">
        <f>(PSCE!H21-PSCE!H20)/PSCE!H20*100</f>
        <v>5.3231275193178016</v>
      </c>
    </row>
    <row r="21" spans="1:8" hidden="1">
      <c r="A21" s="10">
        <f>PSCE!A22</f>
        <v>33390</v>
      </c>
      <c r="B21" s="7">
        <f>(PSCE!B22-PSCE!B21)/PSCE!B21*100</f>
        <v>6.3293774724130749</v>
      </c>
      <c r="C21" s="7">
        <f>(PSCE!C22-PSCE!C21)/PSCE!C21*100</f>
        <v>-10.86643342251492</v>
      </c>
      <c r="D21" s="7">
        <f>(PSCE!D22-PSCE!D21)/PSCE!D21*100</f>
        <v>1.0245703803823132</v>
      </c>
      <c r="E21" s="7">
        <f>(PSCE!E22-PSCE!E21)/PSCE!E21*100</f>
        <v>1.4634146341463417</v>
      </c>
      <c r="F21" s="7">
        <f>(PSCE!F22-PSCE!F21)/PSCE!F21*100</f>
        <v>1.1230040357957538</v>
      </c>
      <c r="G21" s="7">
        <f>(PSCE!G22-PSCE!G21)/PSCE!G21*100</f>
        <v>1.2767355624051446</v>
      </c>
      <c r="H21" s="7">
        <f>(PSCE!H22-PSCE!H21)/PSCE!H21*100</f>
        <v>0.67701065255536985</v>
      </c>
    </row>
    <row r="22" spans="1:8" hidden="1">
      <c r="A22" s="10">
        <f>PSCE!A23</f>
        <v>33420</v>
      </c>
      <c r="B22" s="7">
        <f>(PSCE!B23-PSCE!B22)/PSCE!B22*100</f>
        <v>-17.740356373604858</v>
      </c>
      <c r="C22" s="7">
        <f>(PSCE!C23-PSCE!C22)/PSCE!C22*100</f>
        <v>4.4100669591318402</v>
      </c>
      <c r="D22" s="7">
        <f>(PSCE!D23-PSCE!D22)/PSCE!D22*100</f>
        <v>0.76571141877605631</v>
      </c>
      <c r="E22" s="7">
        <f>(PSCE!E23-PSCE!E22)/PSCE!E22*100</f>
        <v>1.7427884615384617</v>
      </c>
      <c r="F22" s="7">
        <f>(PSCE!F23-PSCE!F22)/PSCE!F22*100</f>
        <v>1.2406732604546242</v>
      </c>
      <c r="G22" s="7">
        <f>(PSCE!G23-PSCE!G22)/PSCE!G22*100</f>
        <v>1.4568431460396423</v>
      </c>
      <c r="H22" s="7">
        <f>(PSCE!H23-PSCE!H22)/PSCE!H22*100</f>
        <v>-0.16880069167112685</v>
      </c>
    </row>
    <row r="23" spans="1:8" hidden="1">
      <c r="A23" s="10">
        <f>PSCE!A24</f>
        <v>33451</v>
      </c>
      <c r="B23" s="7">
        <f>(PSCE!B24-PSCE!B23)/PSCE!B23*100</f>
        <v>14.496548440847418</v>
      </c>
      <c r="C23" s="7">
        <f>(PSCE!C24-PSCE!C23)/PSCE!C23*100</f>
        <v>3.0406899601946042</v>
      </c>
      <c r="D23" s="7">
        <f>(PSCE!D24-PSCE!D23)/PSCE!D23*100</f>
        <v>0.9537188515067454</v>
      </c>
      <c r="E23" s="7">
        <f>(PSCE!E24-PSCE!E23)/PSCE!E23*100</f>
        <v>3.7587928905117328E-2</v>
      </c>
      <c r="F23" s="7">
        <f>(PSCE!F24-PSCE!F23)/PSCE!F23*100</f>
        <v>1.7053732110720712</v>
      </c>
      <c r="G23" s="7">
        <f>(PSCE!G24-PSCE!G23)/PSCE!G23*100</f>
        <v>1.4557193324400048</v>
      </c>
      <c r="H23" s="7">
        <f>(PSCE!H24-PSCE!H23)/PSCE!H23*100</f>
        <v>0.6144836687561861</v>
      </c>
    </row>
    <row r="24" spans="1:8" hidden="1">
      <c r="A24" s="10">
        <f>PSCE!A25</f>
        <v>33482</v>
      </c>
      <c r="B24" s="7">
        <f>(PSCE!B25-PSCE!B24)/PSCE!B24*100</f>
        <v>-9.2307692307692317</v>
      </c>
      <c r="C24" s="7">
        <f>(PSCE!C25-PSCE!C24)/PSCE!C24*100</f>
        <v>18.714454340594486</v>
      </c>
      <c r="D24" s="7">
        <f>(PSCE!D25-PSCE!D24)/PSCE!D24*100</f>
        <v>1.1977665177287058</v>
      </c>
      <c r="E24" s="7">
        <f>(PSCE!E25-PSCE!E24)/PSCE!E24*100</f>
        <v>-0.22544283413848631</v>
      </c>
      <c r="F24" s="7">
        <f>(PSCE!F25-PSCE!F24)/PSCE!F24*100</f>
        <v>4.2467138523761374</v>
      </c>
      <c r="G24" s="7">
        <f>(PSCE!G25-PSCE!G24)/PSCE!G24*100</f>
        <v>1.4078165335894819</v>
      </c>
      <c r="H24" s="7">
        <f>(PSCE!H25-PSCE!H24)/PSCE!H24*100</f>
        <v>0.87442445109371358</v>
      </c>
    </row>
    <row r="25" spans="1:8" hidden="1">
      <c r="A25" s="10">
        <f>PSCE!A26</f>
        <v>33512</v>
      </c>
      <c r="B25" s="7">
        <f>(PSCE!B26-PSCE!B25)/PSCE!B25*100</f>
        <v>-13.834173156207056</v>
      </c>
      <c r="C25" s="7">
        <f>(PSCE!C26-PSCE!C25)/PSCE!C25*100</f>
        <v>5.1794269185573532</v>
      </c>
      <c r="D25" s="7">
        <f>(PSCE!D26-PSCE!D25)/PSCE!D25*100</f>
        <v>1.2392882215401753</v>
      </c>
      <c r="E25" s="7">
        <f>(PSCE!E26-PSCE!E25)/PSCE!E25*100</f>
        <v>0.26899074671831291</v>
      </c>
      <c r="F25" s="7">
        <f>(PSCE!F26-PSCE!F25)/PSCE!F25*100</f>
        <v>4.7041707080504365</v>
      </c>
      <c r="G25" s="7">
        <f>(PSCE!G26-PSCE!G25)/PSCE!G25*100</f>
        <v>1.3349909717905455</v>
      </c>
      <c r="H25" s="7">
        <f>(PSCE!H26-PSCE!H25)/PSCE!H25*100</f>
        <v>0.81537565521258015</v>
      </c>
    </row>
    <row r="26" spans="1:8" hidden="1">
      <c r="A26" s="10">
        <f>PSCE!A27</f>
        <v>33543</v>
      </c>
      <c r="B26" s="7">
        <f>(PSCE!B27-PSCE!B26)/PSCE!B26*100</f>
        <v>21.185539606592236</v>
      </c>
      <c r="C26" s="7">
        <f>(PSCE!C27-PSCE!C26)/PSCE!C26*100</f>
        <v>10.424544517016157</v>
      </c>
      <c r="D26" s="7">
        <f>(PSCE!D27-PSCE!D26)/PSCE!D26*100</f>
        <v>0.40288149094806092</v>
      </c>
      <c r="E26" s="7">
        <f>(PSCE!E27-PSCE!E26)/PSCE!E26*100</f>
        <v>3.7235754909325034</v>
      </c>
      <c r="F26" s="7">
        <f>(PSCE!F27-PSCE!F26)/PSCE!F26*100</f>
        <v>0.47089702022541302</v>
      </c>
      <c r="G26" s="7">
        <f>(PSCE!G27-PSCE!G26)/PSCE!G26*100</f>
        <v>1.4298650464450546</v>
      </c>
      <c r="H26" s="7">
        <f>(PSCE!H27-PSCE!H26)/PSCE!H26*100</f>
        <v>-1.385138312307713</v>
      </c>
    </row>
    <row r="27" spans="1:8" hidden="1">
      <c r="A27" s="10">
        <f>PSCE!A28</f>
        <v>33573</v>
      </c>
      <c r="B27" s="7">
        <f>(PSCE!B28-PSCE!B27)/PSCE!B27*100</f>
        <v>-34.919938583022592</v>
      </c>
      <c r="C27" s="7">
        <f>(PSCE!C28-PSCE!C27)/PSCE!C27*100</f>
        <v>2.1168962565180172</v>
      </c>
      <c r="D27" s="7">
        <f>(PSCE!D28-PSCE!D27)/PSCE!D27*100</f>
        <v>0.79225553094819512</v>
      </c>
      <c r="E27" s="7">
        <f>(PSCE!E28-PSCE!E27)/PSCE!E27*100</f>
        <v>-0.37761224912062902</v>
      </c>
      <c r="F27" s="7">
        <f>(PSCE!F28-PSCE!F27)/PSCE!F27*100</f>
        <v>1.6826738378793697</v>
      </c>
      <c r="G27" s="7">
        <f>(PSCE!G28-PSCE!G27)/PSCE!G27*100</f>
        <v>1.1346782438406267</v>
      </c>
      <c r="H27" s="7">
        <f>(PSCE!H28-PSCE!H27)/PSCE!H27*100</f>
        <v>0.61851175717282914</v>
      </c>
    </row>
    <row r="28" spans="1:8" hidden="1">
      <c r="A28" s="10">
        <f>PSCE!A29</f>
        <v>33604</v>
      </c>
      <c r="B28" s="7">
        <f>(PSCE!B29-PSCE!B28)/PSCE!B28*100</f>
        <v>2.1570610043815304</v>
      </c>
      <c r="C28" s="7">
        <f>(PSCE!C29-PSCE!C28)/PSCE!C28*100</f>
        <v>-0.66305921804740486</v>
      </c>
      <c r="D28" s="7">
        <f>(PSCE!D29-PSCE!D28)/PSCE!D28*100</f>
        <v>0.3697956779776197</v>
      </c>
      <c r="E28" s="7">
        <f>(PSCE!E29-PSCE!E28)/PSCE!E28*100</f>
        <v>-4.4862142374993512</v>
      </c>
      <c r="F28" s="7">
        <f>(PSCE!F29-PSCE!F28)/PSCE!F28*100</f>
        <v>2.4860208553725256</v>
      </c>
      <c r="G28" s="7">
        <f>(PSCE!G29-PSCE!G28)/PSCE!G28*100</f>
        <v>1.1732042428988396</v>
      </c>
      <c r="H28" s="7">
        <f>(PSCE!H29-PSCE!H28)/PSCE!H28*100</f>
        <v>0.49285095320623917</v>
      </c>
    </row>
    <row r="29" spans="1:8" hidden="1">
      <c r="A29" s="10">
        <f>PSCE!A30</f>
        <v>33635</v>
      </c>
      <c r="B29" s="7">
        <f>(PSCE!B30-PSCE!B29)/PSCE!B29*100</f>
        <v>-13.790828109534806</v>
      </c>
      <c r="C29" s="7">
        <f>(PSCE!C30-PSCE!C29)/PSCE!C29*100</f>
        <v>-1.7185821697099892</v>
      </c>
      <c r="D29" s="7">
        <f>(PSCE!D30-PSCE!D29)/PSCE!D29*100</f>
        <v>1.5177417807794085</v>
      </c>
      <c r="E29" s="7">
        <f>(PSCE!E30-PSCE!E29)/PSCE!E29*100</f>
        <v>-0.48926338678988862</v>
      </c>
      <c r="F29" s="7">
        <f>(PSCE!F30-PSCE!F29)/PSCE!F29*100</f>
        <v>1.0617120106171201</v>
      </c>
      <c r="G29" s="7">
        <f>(PSCE!G30-PSCE!G29)/PSCE!G29*100</f>
        <v>1.3369172096426913</v>
      </c>
      <c r="H29" s="7">
        <f>(PSCE!H30-PSCE!H29)/PSCE!H29*100</f>
        <v>2.2716248989490704</v>
      </c>
    </row>
    <row r="30" spans="1:8" hidden="1">
      <c r="A30" s="10">
        <f>PSCE!A31</f>
        <v>33664</v>
      </c>
      <c r="B30" s="7">
        <f>(PSCE!B31-PSCE!B30)/PSCE!B30*100</f>
        <v>4.0949100650593184</v>
      </c>
      <c r="C30" s="7">
        <f>(PSCE!C31-PSCE!C30)/PSCE!C30*100</f>
        <v>-2.0374707259953162</v>
      </c>
      <c r="D30" s="7">
        <f>(PSCE!D31-PSCE!D30)/PSCE!D30*100</f>
        <v>-0.26899798251513113</v>
      </c>
      <c r="E30" s="7">
        <f>(PSCE!E31-PSCE!E30)/PSCE!E30*100</f>
        <v>0.34416826003824091</v>
      </c>
      <c r="F30" s="7">
        <f>(PSCE!F31-PSCE!F30)/PSCE!F30*100</f>
        <v>1.1308090756547751</v>
      </c>
      <c r="G30" s="7">
        <f>(PSCE!G31-PSCE!G30)/PSCE!G30*100</f>
        <v>1.4498187726534182</v>
      </c>
      <c r="H30" s="7">
        <f>(PSCE!H31-PSCE!H30)/PSCE!H30*100</f>
        <v>-2.3002134218638846</v>
      </c>
    </row>
    <row r="31" spans="1:8" hidden="1">
      <c r="A31" s="10">
        <f>PSCE!A32</f>
        <v>33695</v>
      </c>
      <c r="B31" s="7">
        <f>(PSCE!B32-PSCE!B31)/PSCE!B31*100</f>
        <v>4.6691176470588234</v>
      </c>
      <c r="C31" s="7">
        <f>(PSCE!C32-PSCE!C31)/PSCE!C31*100</f>
        <v>2.3109411108454858</v>
      </c>
      <c r="D31" s="7">
        <f>(PSCE!D32-PSCE!D31)/PSCE!D31*100</f>
        <v>0.69102723427495083</v>
      </c>
      <c r="E31" s="7">
        <f>(PSCE!E32-PSCE!E31)/PSCE!E31*100</f>
        <v>1.061628919860627</v>
      </c>
      <c r="F31" s="7">
        <f>(PSCE!F32-PSCE!F31)/PSCE!F31*100</f>
        <v>0.45447987303419424</v>
      </c>
      <c r="G31" s="7">
        <f>(PSCE!G32-PSCE!G31)/PSCE!G31*100</f>
        <v>1.1950227916717999</v>
      </c>
      <c r="H31" s="7">
        <f>(PSCE!H32-PSCE!H31)/PSCE!H31*100</f>
        <v>0.14697950377562027</v>
      </c>
    </row>
    <row r="32" spans="1:8" hidden="1">
      <c r="A32" s="10">
        <f>PSCE!A33</f>
        <v>33725</v>
      </c>
      <c r="B32" s="7">
        <f>(PSCE!B33-PSCE!B32)/PSCE!B32*100</f>
        <v>16.754478398314017</v>
      </c>
      <c r="C32" s="7">
        <f>(PSCE!C33-PSCE!C32)/PSCE!C32*100</f>
        <v>0.21808552067918061</v>
      </c>
      <c r="D32" s="7">
        <f>(PSCE!D33-PSCE!D32)/PSCE!D32*100</f>
        <v>0.18264031480548806</v>
      </c>
      <c r="E32" s="7">
        <f>(PSCE!E33-PSCE!E32)/PSCE!E32*100</f>
        <v>-0.98044497117922746</v>
      </c>
      <c r="F32" s="7">
        <f>(PSCE!F33-PSCE!F32)/PSCE!F32*100</f>
        <v>1.5655296229802513</v>
      </c>
      <c r="G32" s="7">
        <f>(PSCE!G33-PSCE!G32)/PSCE!G32*100</f>
        <v>1.318886454021589</v>
      </c>
      <c r="H32" s="7">
        <f>(PSCE!H33-PSCE!H32)/PSCE!H32*100</f>
        <v>-0.91693708007378572</v>
      </c>
    </row>
    <row r="33" spans="1:8" hidden="1">
      <c r="A33" s="10">
        <f>PSCE!A34</f>
        <v>33756</v>
      </c>
      <c r="B33" s="7">
        <f>(PSCE!B34-PSCE!B33)/PSCE!B33*100</f>
        <v>20.066185318892902</v>
      </c>
      <c r="C33" s="7">
        <f>(PSCE!C34-PSCE!C33)/PSCE!C33*100</f>
        <v>-7.8495375767467168</v>
      </c>
      <c r="D33" s="7">
        <f>(PSCE!D34-PSCE!D33)/PSCE!D33*100</f>
        <v>0.97562053554164618</v>
      </c>
      <c r="E33" s="7">
        <f>(PSCE!E34-PSCE!E33)/PSCE!E33*100</f>
        <v>0.82694086284750556</v>
      </c>
      <c r="F33" s="7">
        <f>(PSCE!F34-PSCE!F33)/PSCE!F33*100</f>
        <v>0.48080322420985644</v>
      </c>
      <c r="G33" s="7">
        <f>(PSCE!G34-PSCE!G33)/PSCE!G33*100</f>
        <v>1.3164043203695546</v>
      </c>
      <c r="H33" s="7">
        <f>(PSCE!H34-PSCE!H33)/PSCE!H33*100</f>
        <v>0.76099364026743488</v>
      </c>
    </row>
    <row r="34" spans="1:8" hidden="1">
      <c r="A34" s="10">
        <f>PSCE!A35</f>
        <v>33786</v>
      </c>
      <c r="B34" s="7">
        <f>(PSCE!B35-PSCE!B34)/PSCE!B34*100</f>
        <v>54.422450513655733</v>
      </c>
      <c r="C34" s="7">
        <f>(PSCE!C35-PSCE!C34)/PSCE!C34*100</f>
        <v>-7.7338281184110649</v>
      </c>
      <c r="D34" s="7">
        <f>(PSCE!D35-PSCE!D34)/PSCE!D34*100</f>
        <v>0.216655086196992</v>
      </c>
      <c r="E34" s="7">
        <f>(PSCE!E35-PSCE!E34)/PSCE!E34*100</f>
        <v>0.38310041547509849</v>
      </c>
      <c r="F34" s="7">
        <f>(PSCE!F35-PSCE!F34)/PSCE!F34*100</f>
        <v>0.66145943283372033</v>
      </c>
      <c r="G34" s="7">
        <f>(PSCE!G35-PSCE!G34)/PSCE!G34*100</f>
        <v>1.3296084968439916</v>
      </c>
      <c r="H34" s="7">
        <f>(PSCE!H35-PSCE!H34)/PSCE!H34*100</f>
        <v>-1.0492528456600312</v>
      </c>
    </row>
    <row r="35" spans="1:8" hidden="1">
      <c r="A35" s="10">
        <f>PSCE!A36</f>
        <v>33817</v>
      </c>
      <c r="B35" s="7">
        <f>(PSCE!B36-PSCE!B35)/PSCE!B35*100</f>
        <v>-10.660392665909461</v>
      </c>
      <c r="C35" s="7">
        <f>(PSCE!C36-PSCE!C35)/PSCE!C35*100</f>
        <v>0.23765996343692872</v>
      </c>
      <c r="D35" s="7">
        <f>(PSCE!D36-PSCE!D35)/PSCE!D35*100</f>
        <v>0.685683089941313</v>
      </c>
      <c r="E35" s="7">
        <f>(PSCE!E36-PSCE!E35)/PSCE!E35*100</f>
        <v>1.0320361212642442</v>
      </c>
      <c r="F35" s="7">
        <f>(PSCE!F36-PSCE!F35)/PSCE!F35*100</f>
        <v>-0.44040545263893738</v>
      </c>
      <c r="G35" s="7">
        <f>(PSCE!G36-PSCE!G35)/PSCE!G35*100</f>
        <v>1.2458385351643779</v>
      </c>
      <c r="H35" s="7">
        <f>(PSCE!H36-PSCE!H35)/PSCE!H35*100</f>
        <v>0.23033937576666214</v>
      </c>
    </row>
    <row r="36" spans="1:8" hidden="1">
      <c r="A36" s="10">
        <f>PSCE!A37</f>
        <v>33848</v>
      </c>
      <c r="B36" s="7">
        <f>(PSCE!B37-PSCE!B36)/PSCE!B36*100</f>
        <v>28.659644024700327</v>
      </c>
      <c r="C36" s="7">
        <f>(PSCE!C37-PSCE!C36)/PSCE!C36*100</f>
        <v>3.1096115265365674</v>
      </c>
      <c r="D36" s="7">
        <f>(PSCE!D37-PSCE!D36)/PSCE!D36*100</f>
        <v>0.61215305452987834</v>
      </c>
      <c r="E36" s="7">
        <f>(PSCE!E37-PSCE!E36)/PSCE!E36*100</f>
        <v>1.2183443285805491</v>
      </c>
      <c r="F36" s="7">
        <f>(PSCE!F37-PSCE!F36)/PSCE!F36*100</f>
        <v>0.27383794410897344</v>
      </c>
      <c r="G36" s="7">
        <f>(PSCE!G37-PSCE!G36)/PSCE!G36*100</f>
        <v>1.409047704677987</v>
      </c>
      <c r="H36" s="7">
        <f>(PSCE!H37-PSCE!H36)/PSCE!H36*100</f>
        <v>-0.32091815227294357</v>
      </c>
    </row>
    <row r="37" spans="1:8" hidden="1">
      <c r="A37" s="10">
        <f>PSCE!A38</f>
        <v>33878</v>
      </c>
      <c r="B37" s="7">
        <f>(PSCE!B38-PSCE!B37)/PSCE!B37*100</f>
        <v>-7.5381140598531902</v>
      </c>
      <c r="C37" s="7">
        <f>(PSCE!C38-PSCE!C37)/PSCE!C37*100</f>
        <v>6.9072256124524625</v>
      </c>
      <c r="D37" s="7">
        <f>(PSCE!D38-PSCE!D37)/PSCE!D37*100</f>
        <v>0.45322267730114252</v>
      </c>
      <c r="E37" s="7">
        <f>(PSCE!E38-PSCE!E37)/PSCE!E37*100</f>
        <v>1.419185282522996</v>
      </c>
      <c r="F37" s="7">
        <f>(PSCE!F38-PSCE!F37)/PSCE!F37*100</f>
        <v>-0.7282403193053707</v>
      </c>
      <c r="G37" s="7">
        <f>(PSCE!G38-PSCE!G37)/PSCE!G37*100</f>
        <v>1.6820559587592303</v>
      </c>
      <c r="H37" s="7">
        <f>(PSCE!H38-PSCE!H37)/PSCE!H37*100</f>
        <v>-0.89082302225011245</v>
      </c>
    </row>
    <row r="38" spans="1:8" hidden="1">
      <c r="A38" s="10">
        <f>PSCE!A39</f>
        <v>33909</v>
      </c>
      <c r="B38" s="7">
        <f>(PSCE!B39-PSCE!B38)/PSCE!B38*100</f>
        <v>-11.786259541984732</v>
      </c>
      <c r="C38" s="7">
        <f>(PSCE!C39-PSCE!C38)/PSCE!C38*100</f>
        <v>3.6978821972203839</v>
      </c>
      <c r="D38" s="7">
        <f>(PSCE!D39-PSCE!D38)/PSCE!D38*100</f>
        <v>0.71190605200615875</v>
      </c>
      <c r="E38" s="7">
        <f>(PSCE!E39-PSCE!E38)/PSCE!E38*100</f>
        <v>0.57009587976159626</v>
      </c>
      <c r="F38" s="7">
        <f>(PSCE!F39-PSCE!F38)/PSCE!F38*100</f>
        <v>1.0016223460534668</v>
      </c>
      <c r="G38" s="7">
        <f>(PSCE!G39-PSCE!G38)/PSCE!G38*100</f>
        <v>1.5059978325589507</v>
      </c>
      <c r="H38" s="7">
        <f>(PSCE!H39-PSCE!H38)/PSCE!H38*100</f>
        <v>-0.18444597384721267</v>
      </c>
    </row>
    <row r="39" spans="1:8" hidden="1">
      <c r="A39" s="10">
        <f>PSCE!A40</f>
        <v>33939</v>
      </c>
      <c r="B39" s="7">
        <f>(PSCE!B40-PSCE!B39)/PSCE!B39*100</f>
        <v>10.713049498096227</v>
      </c>
      <c r="C39" s="7">
        <f>(PSCE!C40-PSCE!C39)/PSCE!C39*100</f>
        <v>4.9381731152772241</v>
      </c>
      <c r="D39" s="7">
        <f>(PSCE!D40-PSCE!D39)/PSCE!D39*100</f>
        <v>1.1756370919628398</v>
      </c>
      <c r="E39" s="7">
        <f>(PSCE!E40-PSCE!E39)/PSCE!E39*100</f>
        <v>0.75753671734089156</v>
      </c>
      <c r="F39" s="7">
        <f>(PSCE!F40-PSCE!F39)/PSCE!F39*100</f>
        <v>1.2640547524268455</v>
      </c>
      <c r="G39" s="7">
        <f>(PSCE!G40-PSCE!G39)/PSCE!G39*100</f>
        <v>1.1130473198507755</v>
      </c>
      <c r="H39" s="7">
        <f>(PSCE!H40-PSCE!H39)/PSCE!H39*100</f>
        <v>1.3403938441171603</v>
      </c>
    </row>
    <row r="40" spans="1:8" hidden="1">
      <c r="A40" s="10">
        <f>PSCE!A41</f>
        <v>33970</v>
      </c>
      <c r="B40" s="7">
        <f>(PSCE!B41-PSCE!B40)/PSCE!B40*100</f>
        <v>-17.101766453024855</v>
      </c>
      <c r="C40" s="7">
        <f>(PSCE!C41-PSCE!C40)/PSCE!C40*100</f>
        <v>-0.60057777102022203</v>
      </c>
      <c r="D40" s="7">
        <f>(PSCE!D41-PSCE!D40)/PSCE!D40*100</f>
        <v>0.60283781293600447</v>
      </c>
      <c r="E40" s="7">
        <f>(PSCE!E41-PSCE!E40)/PSCE!E40*100</f>
        <v>0.72626841243862528</v>
      </c>
      <c r="F40" s="7">
        <f>(PSCE!F41-PSCE!F40)/PSCE!F40*100</f>
        <v>3.2344827586206897</v>
      </c>
      <c r="G40" s="7">
        <f>(PSCE!G41-PSCE!G40)/PSCE!G40*100</f>
        <v>1.4782450391407247</v>
      </c>
      <c r="H40" s="7">
        <f>(PSCE!H41-PSCE!H40)/PSCE!H40*100</f>
        <v>-0.93076420640104507</v>
      </c>
    </row>
    <row r="41" spans="1:8" hidden="1">
      <c r="A41" s="10">
        <f>PSCE!A42</f>
        <v>34001</v>
      </c>
      <c r="B41" s="7">
        <f>(PSCE!B42-PSCE!B41)/PSCE!B41*100</f>
        <v>7.1280407316613239</v>
      </c>
      <c r="C41" s="7">
        <f>(PSCE!C42-PSCE!C41)/PSCE!C41*100</f>
        <v>-4.9789674952198855</v>
      </c>
      <c r="D41" s="7">
        <f>(PSCE!D42-PSCE!D41)/PSCE!D41*100</f>
        <v>1.772555997487963</v>
      </c>
      <c r="E41" s="7">
        <f>(PSCE!E42-PSCE!E41)/PSCE!E41*100</f>
        <v>-0.48238042043261908</v>
      </c>
      <c r="F41" s="7">
        <f>(PSCE!F42-PSCE!F41)/PSCE!F41*100</f>
        <v>-0.74821297347852234</v>
      </c>
      <c r="G41" s="7">
        <f>(PSCE!G42-PSCE!G41)/PSCE!G41*100</f>
        <v>1.4519273318742301</v>
      </c>
      <c r="H41" s="7">
        <f>(PSCE!H42-PSCE!H41)/PSCE!H41*100</f>
        <v>3.2690511510356575</v>
      </c>
    </row>
    <row r="42" spans="1:8" hidden="1">
      <c r="A42" s="10">
        <f>PSCE!A43</f>
        <v>34029</v>
      </c>
      <c r="B42" s="7">
        <f>(PSCE!B43-PSCE!B42)/PSCE!B42*100</f>
        <v>3.8901601830663615</v>
      </c>
      <c r="C42" s="7">
        <f>(PSCE!C43-PSCE!C42)/PSCE!C42*100</f>
        <v>-2.2537025112685125</v>
      </c>
      <c r="D42" s="7">
        <f>(PSCE!D43-PSCE!D42)/PSCE!D42*100</f>
        <v>-0.34041765440923138</v>
      </c>
      <c r="E42" s="7">
        <f>(PSCE!E43-PSCE!E42)/PSCE!E42*100</f>
        <v>-0.40818409102505232</v>
      </c>
      <c r="F42" s="7">
        <f>(PSCE!F43-PSCE!F42)/PSCE!F42*100</f>
        <v>-1.2788584505620246</v>
      </c>
      <c r="G42" s="7">
        <f>(PSCE!G43-PSCE!G42)/PSCE!G42*100</f>
        <v>1.3592370353778866</v>
      </c>
      <c r="H42" s="7">
        <f>(PSCE!H43-PSCE!H42)/PSCE!H42*100</f>
        <v>-2.0549585018088958</v>
      </c>
    </row>
    <row r="43" spans="1:8" hidden="1">
      <c r="A43" s="10">
        <f>PSCE!A44</f>
        <v>34060</v>
      </c>
      <c r="B43" s="7">
        <f>(PSCE!B44-PSCE!B43)/PSCE!B43*100</f>
        <v>-11.064046086072517</v>
      </c>
      <c r="C43" s="7">
        <f>(PSCE!C44-PSCE!C43)/PSCE!C43*100</f>
        <v>-27.717391304347828</v>
      </c>
      <c r="D43" s="7">
        <f>(PSCE!D44-PSCE!D43)/PSCE!D43*100</f>
        <v>0.10422847707747478</v>
      </c>
      <c r="E43" s="7">
        <f>(PSCE!E44-PSCE!E43)/PSCE!E43*100</f>
        <v>1.6394282493980223</v>
      </c>
      <c r="F43" s="7">
        <f>(PSCE!F44-PSCE!F43)/PSCE!F43*100</f>
        <v>0.7022567668916615</v>
      </c>
      <c r="G43" s="7">
        <f>(PSCE!G44-PSCE!G43)/PSCE!G43*100</f>
        <v>1.0107001628285648</v>
      </c>
      <c r="H43" s="7">
        <f>(PSCE!H44-PSCE!H43)/PSCE!H43*100</f>
        <v>-1.4801939189831474</v>
      </c>
    </row>
    <row r="44" spans="1:8" hidden="1">
      <c r="A44" s="10">
        <f>PSCE!A45</f>
        <v>34090</v>
      </c>
      <c r="B44" s="7">
        <f>(PSCE!B45-PSCE!B44)/PSCE!B44*100</f>
        <v>18.727376643170128</v>
      </c>
      <c r="C44" s="7">
        <f>(PSCE!C45-PSCE!C44)/PSCE!C44*100</f>
        <v>-3.4062428799270905</v>
      </c>
      <c r="D44" s="7">
        <f>(PSCE!D45-PSCE!D44)/PSCE!D44*100</f>
        <v>-0.13401578293566727</v>
      </c>
      <c r="E44" s="7">
        <f>(PSCE!E45-PSCE!E44)/PSCE!E44*100</f>
        <v>1.6331468319975804</v>
      </c>
      <c r="F44" s="7">
        <f>(PSCE!F45-PSCE!F44)/PSCE!F44*100</f>
        <v>-0.88693297224102918</v>
      </c>
      <c r="G44" s="7">
        <f>(PSCE!G45-PSCE!G44)/PSCE!G44*100</f>
        <v>1.2861403124964019</v>
      </c>
      <c r="H44" s="7">
        <f>(PSCE!H45-PSCE!H44)/PSCE!H44*100</f>
        <v>-2.1640546389336861</v>
      </c>
    </row>
    <row r="45" spans="1:8" hidden="1">
      <c r="A45" s="10">
        <f>PSCE!A46</f>
        <v>34121</v>
      </c>
      <c r="B45" s="7">
        <f>(PSCE!B46-PSCE!B45)/PSCE!B45*100</f>
        <v>7.7984595635430036</v>
      </c>
      <c r="C45" s="7">
        <f>(PSCE!C46-PSCE!C45)/PSCE!C45*100</f>
        <v>-5.448755749498762</v>
      </c>
      <c r="D45" s="7">
        <f>(PSCE!D46-PSCE!D45)/PSCE!D45*100</f>
        <v>2.1063551951772159</v>
      </c>
      <c r="E45" s="7">
        <f>(PSCE!E46-PSCE!E45)/PSCE!E45*100</f>
        <v>2.4351534989832864</v>
      </c>
      <c r="F45" s="7">
        <f>(PSCE!F46-PSCE!F45)/PSCE!F45*100</f>
        <v>-0.77191064963453793</v>
      </c>
      <c r="G45" s="7">
        <f>(PSCE!G46-PSCE!G45)/PSCE!G45*100</f>
        <v>1.3994043153036402</v>
      </c>
      <c r="H45" s="7">
        <f>(PSCE!H46-PSCE!H45)/PSCE!H45*100</f>
        <v>3.4827202411981006</v>
      </c>
    </row>
    <row r="46" spans="1:8" hidden="1">
      <c r="A46" s="10">
        <f>PSCE!A47</f>
        <v>34151</v>
      </c>
      <c r="B46" s="7">
        <f>(PSCE!B47-PSCE!B46)/PSCE!B46*100</f>
        <v>3.914855611789223</v>
      </c>
      <c r="C46" s="7">
        <f>(PSCE!C47-PSCE!C46)/PSCE!C46*100</f>
        <v>3.1058999625795187</v>
      </c>
      <c r="D46" s="7">
        <f>(PSCE!D47-PSCE!D46)/PSCE!D46*100</f>
        <v>1.2692844288978304</v>
      </c>
      <c r="E46" s="7">
        <f>(PSCE!E47-PSCE!E46)/PSCE!E46*100</f>
        <v>1.5638617217003972</v>
      </c>
      <c r="F46" s="7">
        <f>(PSCE!F47-PSCE!F46)/PSCE!F46*100</f>
        <v>2.2235990637477627</v>
      </c>
      <c r="G46" s="7">
        <f>(PSCE!G47-PSCE!G46)/PSCE!G46*100</f>
        <v>1.2814332320593742</v>
      </c>
      <c r="H46" s="7">
        <f>(PSCE!H47-PSCE!H46)/PSCE!H46*100</f>
        <v>0.98296823732828686</v>
      </c>
    </row>
    <row r="47" spans="1:8" hidden="1">
      <c r="A47" s="10">
        <f>PSCE!A48</f>
        <v>34182</v>
      </c>
      <c r="B47" s="7">
        <f>(PSCE!B48-PSCE!B47)/PSCE!B47*100</f>
        <v>-1.9338203695745595</v>
      </c>
      <c r="C47" s="7">
        <f>(PSCE!C48-PSCE!C47)/PSCE!C47*100</f>
        <v>1.4275344785869828</v>
      </c>
      <c r="D47" s="7">
        <f>(PSCE!D48-PSCE!D47)/PSCE!D47*100</f>
        <v>1.3507105456251653</v>
      </c>
      <c r="E47" s="7">
        <f>(PSCE!E48-PSCE!E47)/PSCE!E47*100</f>
        <v>1.8782476045192353</v>
      </c>
      <c r="F47" s="7">
        <f>(PSCE!F48-PSCE!F47)/PSCE!F47*100</f>
        <v>0.86874537005858976</v>
      </c>
      <c r="G47" s="7">
        <f>(PSCE!G48-PSCE!G47)/PSCE!G47*100</f>
        <v>1.665928713748063</v>
      </c>
      <c r="H47" s="7">
        <f>(PSCE!H48-PSCE!H47)/PSCE!H47*100</f>
        <v>0.91407924716541067</v>
      </c>
    </row>
    <row r="48" spans="1:8" hidden="1">
      <c r="A48" s="10">
        <f>PSCE!A49</f>
        <v>34213</v>
      </c>
      <c r="B48" s="7">
        <f>(PSCE!B49-PSCE!B48)/PSCE!B48*100</f>
        <v>-7.303534910896875E-2</v>
      </c>
      <c r="C48" s="7">
        <f>(PSCE!C49-PSCE!C48)/PSCE!C48*100</f>
        <v>-14.694656488549619</v>
      </c>
      <c r="D48" s="7">
        <f>(PSCE!D49-PSCE!D48)/PSCE!D48*100</f>
        <v>2.177842350217932</v>
      </c>
      <c r="E48" s="7">
        <f>(PSCE!E49-PSCE!E48)/PSCE!E48*100</f>
        <v>1.7313181414065788</v>
      </c>
      <c r="F48" s="7">
        <f>(PSCE!F49-PSCE!F48)/PSCE!F48*100</f>
        <v>1.0415275737748699</v>
      </c>
      <c r="G48" s="7">
        <f>(PSCE!G49-PSCE!G48)/PSCE!G48*100</f>
        <v>1.639719091948391</v>
      </c>
      <c r="H48" s="7">
        <f>(PSCE!H49-PSCE!H48)/PSCE!H48*100</f>
        <v>3.1930101134253381</v>
      </c>
    </row>
    <row r="49" spans="1:8" hidden="1">
      <c r="A49" s="10">
        <f>PSCE!A50</f>
        <v>34243</v>
      </c>
      <c r="B49" s="7">
        <f>(PSCE!B50-PSCE!B49)/PSCE!B49*100</f>
        <v>-9.9693027335184912</v>
      </c>
      <c r="C49" s="7">
        <f>(PSCE!C50-PSCE!C49)/PSCE!C49*100</f>
        <v>0.74105145413870244</v>
      </c>
      <c r="D49" s="7">
        <f>(PSCE!D50-PSCE!D49)/PSCE!D49*100</f>
        <v>1.0787257732555056</v>
      </c>
      <c r="E49" s="7">
        <f>(PSCE!E50-PSCE!E49)/PSCE!E49*100</f>
        <v>2.7413642426751301</v>
      </c>
      <c r="F49" s="7">
        <f>(PSCE!F50-PSCE!F49)/PSCE!F49*100</f>
        <v>0.6211180124223602</v>
      </c>
      <c r="G49" s="7">
        <f>(PSCE!G50-PSCE!G49)/PSCE!G49*100</f>
        <v>1.3004681256762112</v>
      </c>
      <c r="H49" s="7">
        <f>(PSCE!H50-PSCE!H49)/PSCE!H49*100</f>
        <v>0.43241283774161393</v>
      </c>
    </row>
    <row r="50" spans="1:8" hidden="1">
      <c r="A50" s="10">
        <f>PSCE!A51</f>
        <v>34274</v>
      </c>
      <c r="B50" s="7">
        <f>(PSCE!B51-PSCE!B50)/PSCE!B50*100</f>
        <v>-2.7926611462899822</v>
      </c>
      <c r="C50" s="7">
        <f>(PSCE!C51-PSCE!C50)/PSCE!C50*100</f>
        <v>0.59680777238029148</v>
      </c>
      <c r="D50" s="7">
        <f>(PSCE!D51-PSCE!D50)/PSCE!D50*100</f>
        <v>1.7205121480174532</v>
      </c>
      <c r="E50" s="7">
        <f>(PSCE!E51-PSCE!E50)/PSCE!E50*100</f>
        <v>0.967005417021086</v>
      </c>
      <c r="F50" s="7">
        <f>(PSCE!F51-PSCE!F50)/PSCE!F50*100</f>
        <v>1.464407670081429</v>
      </c>
      <c r="G50" s="7">
        <f>(PSCE!G51-PSCE!G50)/PSCE!G50*100</f>
        <v>1.447681488922963</v>
      </c>
      <c r="H50" s="7">
        <f>(PSCE!H51-PSCE!H50)/PSCE!H50*100</f>
        <v>2.3203351595230419</v>
      </c>
    </row>
    <row r="51" spans="1:8" hidden="1">
      <c r="A51" s="10">
        <f>PSCE!A52</f>
        <v>34304</v>
      </c>
      <c r="B51" s="7">
        <f>(PSCE!B52-PSCE!B51)/PSCE!B51*100</f>
        <v>11.073993652914648</v>
      </c>
      <c r="C51" s="7">
        <f>(PSCE!C52-PSCE!C51)/PSCE!C51*100</f>
        <v>9.3405077262693155</v>
      </c>
      <c r="D51" s="7">
        <f>(PSCE!D52-PSCE!D51)/PSCE!D51*100</f>
        <v>0.89867940538082536</v>
      </c>
      <c r="E51" s="7">
        <f>(PSCE!E52-PSCE!E51)/PSCE!E51*100</f>
        <v>2.2569059548618808</v>
      </c>
      <c r="F51" s="7">
        <f>(PSCE!F52-PSCE!F51)/PSCE!F51*100</f>
        <v>0.27182706620930686</v>
      </c>
      <c r="G51" s="7">
        <f>(PSCE!G52-PSCE!G51)/PSCE!G51*100</f>
        <v>1.1257739696041027</v>
      </c>
      <c r="H51" s="7">
        <f>(PSCE!H52-PSCE!H51)/PSCE!H51*100</f>
        <v>0.36031496062992124</v>
      </c>
    </row>
    <row r="52" spans="1:8" hidden="1">
      <c r="A52" s="10">
        <f>PSCE!A53</f>
        <v>34335</v>
      </c>
      <c r="B52" s="7">
        <f>(PSCE!B53-PSCE!B52)/PSCE!B52*100</f>
        <v>10.06015037593985</v>
      </c>
      <c r="C52" s="7">
        <f>(PSCE!C53-PSCE!C52)/PSCE!C52*100</f>
        <v>-18.384858044164037</v>
      </c>
      <c r="D52" s="7">
        <f>(PSCE!D53-PSCE!D52)/PSCE!D52*100</f>
        <v>0.31547646703526455</v>
      </c>
      <c r="E52" s="7">
        <f>(PSCE!E53-PSCE!E52)/PSCE!E52*100</f>
        <v>-1.842858381753534</v>
      </c>
      <c r="F52" s="7">
        <f>(PSCE!F53-PSCE!F52)/PSCE!F52*100</f>
        <v>1.5490866843090427</v>
      </c>
      <c r="G52" s="7">
        <f>(PSCE!G53-PSCE!G52)/PSCE!G52*100</f>
        <v>-0.20100191724905683</v>
      </c>
      <c r="H52" s="7">
        <f>(PSCE!H53-PSCE!H52)/PSCE!H52*100</f>
        <v>1.3293832615709067</v>
      </c>
    </row>
    <row r="53" spans="1:8" hidden="1">
      <c r="A53" s="10">
        <f>PSCE!A54</f>
        <v>34366</v>
      </c>
      <c r="B53" s="7">
        <f>(PSCE!B54-PSCE!B53)/PSCE!B53*100</f>
        <v>-1.270665391446919</v>
      </c>
      <c r="C53" s="7">
        <f>(PSCE!C54-PSCE!C53)/PSCE!C53*100</f>
        <v>-23.144712430426718</v>
      </c>
      <c r="D53" s="7">
        <f>(PSCE!D54-PSCE!D53)/PSCE!D53*100</f>
        <v>2.099958778930012</v>
      </c>
      <c r="E53" s="7">
        <f>(PSCE!E54-PSCE!E53)/PSCE!E53*100</f>
        <v>2.9509210584441403</v>
      </c>
      <c r="F53" s="7">
        <f>(PSCE!F54-PSCE!F53)/PSCE!F53*100</f>
        <v>0.2923790758278777</v>
      </c>
      <c r="G53" s="7">
        <f>(PSCE!G54-PSCE!G53)/PSCE!G53*100</f>
        <v>2.3094640514774993</v>
      </c>
      <c r="H53" s="7">
        <f>(PSCE!H54-PSCE!H53)/PSCE!H53*100</f>
        <v>1.9623389494549059</v>
      </c>
    </row>
    <row r="54" spans="1:8" hidden="1">
      <c r="A54" s="10">
        <f>PSCE!A55</f>
        <v>34394</v>
      </c>
      <c r="B54" s="7">
        <f>(PSCE!B55-PSCE!B54)/PSCE!B54*100</f>
        <v>11.195682258510933</v>
      </c>
      <c r="C54" s="7">
        <f>(PSCE!C55-PSCE!C54)/PSCE!C54*100</f>
        <v>7.2621202977268151</v>
      </c>
      <c r="D54" s="7">
        <f>(PSCE!D55-PSCE!D54)/PSCE!D54*100</f>
        <v>1.4189609105301597</v>
      </c>
      <c r="E54" s="7">
        <f>(PSCE!E55-PSCE!E54)/PSCE!E54*100</f>
        <v>3.7845955803475646</v>
      </c>
      <c r="F54" s="7">
        <f>(PSCE!F55-PSCE!F54)/PSCE!F54*100</f>
        <v>0.1014005957284999</v>
      </c>
      <c r="G54" s="7">
        <f>(PSCE!G55-PSCE!G54)/PSCE!G54*100</f>
        <v>1.240724849830902</v>
      </c>
      <c r="H54" s="7">
        <f>(PSCE!H55-PSCE!H54)/PSCE!H54*100</f>
        <v>1.2162227838258166</v>
      </c>
    </row>
    <row r="55" spans="1:8" hidden="1">
      <c r="A55" s="10">
        <f>PSCE!A56</f>
        <v>34425</v>
      </c>
      <c r="B55" s="7">
        <f>(PSCE!B56-PSCE!B55)/PSCE!B55*100</f>
        <v>-6.5090230242688243</v>
      </c>
      <c r="C55" s="7">
        <f>(PSCE!C56-PSCE!C55)/PSCE!C55*100</f>
        <v>14.441110277569392</v>
      </c>
      <c r="D55" s="7">
        <f>(PSCE!D56-PSCE!D55)/PSCE!D55*100</f>
        <v>-0.55821193267463132</v>
      </c>
      <c r="E55" s="7">
        <f>(PSCE!E56-PSCE!E55)/PSCE!E55*100</f>
        <v>1.3064869558027039</v>
      </c>
      <c r="F55" s="7">
        <f>(PSCE!F56-PSCE!F55)/PSCE!F55*100</f>
        <v>0.15827793605571383</v>
      </c>
      <c r="G55" s="7">
        <f>(PSCE!G56-PSCE!G55)/PSCE!G55*100</f>
        <v>1.3092816401419967</v>
      </c>
      <c r="H55" s="7">
        <f>(PSCE!H56-PSCE!H55)/PSCE!H55*100</f>
        <v>-3.483584418702359</v>
      </c>
    </row>
    <row r="56" spans="1:8" hidden="1">
      <c r="A56" s="10">
        <f>PSCE!A57</f>
        <v>34455</v>
      </c>
      <c r="B56" s="7">
        <f>(PSCE!B57-PSCE!B56)/PSCE!B56*100</f>
        <v>-2.7822151224707135</v>
      </c>
      <c r="C56" s="7">
        <f>(PSCE!C57-PSCE!C56)/PSCE!C56*100</f>
        <v>8.439855784988529</v>
      </c>
      <c r="D56" s="7">
        <f>(PSCE!D57-PSCE!D56)/PSCE!D56*100</f>
        <v>8.3662059256127339E-2</v>
      </c>
      <c r="E56" s="7">
        <f>(PSCE!E57-PSCE!E56)/PSCE!E56*100</f>
        <v>1.8977268089621679</v>
      </c>
      <c r="F56" s="7">
        <f>(PSCE!F57-PSCE!F56)/PSCE!F56*100</f>
        <v>0.28445006321112515</v>
      </c>
      <c r="G56" s="7">
        <f>(PSCE!G57-PSCE!G56)/PSCE!G56*100</f>
        <v>1.0866462592399382</v>
      </c>
      <c r="H56" s="7">
        <f>(PSCE!H57-PSCE!H56)/PSCE!H56*100</f>
        <v>-1.776053132345808</v>
      </c>
    </row>
    <row r="57" spans="1:8" hidden="1">
      <c r="A57" s="10">
        <f>PSCE!A58</f>
        <v>34486</v>
      </c>
      <c r="B57" s="7">
        <f>(PSCE!B58-PSCE!B57)/PSCE!B57*100</f>
        <v>-12.474325619608379</v>
      </c>
      <c r="C57" s="7">
        <f>(PSCE!C58-PSCE!C57)/PSCE!C57*100</f>
        <v>13.7524557956778</v>
      </c>
      <c r="D57" s="7">
        <f>(PSCE!D58-PSCE!D57)/PSCE!D57*100</f>
        <v>1.944640441510231</v>
      </c>
      <c r="E57" s="7">
        <f>(PSCE!E58-PSCE!E57)/PSCE!E57*100</f>
        <v>2.1787888497276513</v>
      </c>
      <c r="F57" s="7">
        <f>(PSCE!F58-PSCE!F57)/PSCE!F57*100</f>
        <v>-0.71225969114402776</v>
      </c>
      <c r="G57" s="7">
        <f>(PSCE!G58-PSCE!G57)/PSCE!G57*100</f>
        <v>1.4527609273522166</v>
      </c>
      <c r="H57" s="7">
        <f>(PSCE!H58-PSCE!H57)/PSCE!H57*100</f>
        <v>3.0440012662234883</v>
      </c>
    </row>
    <row r="58" spans="1:8" hidden="1">
      <c r="A58" s="10">
        <f>PSCE!A59</f>
        <v>34516</v>
      </c>
      <c r="B58" s="7">
        <f>(PSCE!B59-PSCE!B58)/PSCE!B58*100</f>
        <v>36.576971214017526</v>
      </c>
      <c r="C58" s="7">
        <f>(PSCE!C59-PSCE!C58)/PSCE!C58*100</f>
        <v>-15.743324033479475</v>
      </c>
      <c r="D58" s="7">
        <f>(PSCE!D59-PSCE!D58)/PSCE!D58*100</f>
        <v>1.6474457317180693</v>
      </c>
      <c r="E58" s="7">
        <f>(PSCE!E59-PSCE!E58)/PSCE!E58*100</f>
        <v>3.2376920664785205</v>
      </c>
      <c r="F58" s="7">
        <f>(PSCE!F59-PSCE!F58)/PSCE!F58*100</f>
        <v>0.33011681056373793</v>
      </c>
      <c r="G58" s="7">
        <f>(PSCE!G59-PSCE!G58)/PSCE!G58*100</f>
        <v>1.2102540477767221</v>
      </c>
      <c r="H58" s="7">
        <f>(PSCE!H59-PSCE!H58)/PSCE!H58*100</f>
        <v>1.9636515562983081</v>
      </c>
    </row>
    <row r="59" spans="1:8" hidden="1">
      <c r="A59" s="10">
        <f>PSCE!A60</f>
        <v>34547</v>
      </c>
      <c r="B59" s="7">
        <f>(PSCE!B60-PSCE!B59)/PSCE!B59*100</f>
        <v>21.260022909507445</v>
      </c>
      <c r="C59" s="7">
        <f>(PSCE!C60-PSCE!C59)/PSCE!C59*100</f>
        <v>-0.81993062125512461</v>
      </c>
      <c r="D59" s="7">
        <f>(PSCE!D60-PSCE!D59)/PSCE!D59*100</f>
        <v>1.224774800171746</v>
      </c>
      <c r="E59" s="7">
        <f>(PSCE!E60-PSCE!E59)/PSCE!E59*100</f>
        <v>1.4769534512871136</v>
      </c>
      <c r="F59" s="7">
        <f>(PSCE!F60-PSCE!F59)/PSCE!F59*100</f>
        <v>1.1452796760313844</v>
      </c>
      <c r="G59" s="7">
        <f>(PSCE!G60-PSCE!G59)/PSCE!G59*100</f>
        <v>1.791302368805356</v>
      </c>
      <c r="H59" s="7">
        <f>(PSCE!H60-PSCE!H59)/PSCE!H59*100</f>
        <v>0.4398809308603589</v>
      </c>
    </row>
    <row r="60" spans="1:8" hidden="1">
      <c r="A60" s="10">
        <f>PSCE!A61</f>
        <v>34578</v>
      </c>
      <c r="B60" s="7">
        <f>(PSCE!B61-PSCE!B60)/PSCE!B60*100</f>
        <v>1.1146797657283203</v>
      </c>
      <c r="C60" s="7">
        <f>(PSCE!C61-PSCE!C60)/PSCE!C60*100</f>
        <v>9.1096979332273449</v>
      </c>
      <c r="D60" s="7">
        <f>(PSCE!D61-PSCE!D60)/PSCE!D60*100</f>
        <v>1.8552080789384613</v>
      </c>
      <c r="E60" s="7">
        <f>(PSCE!E61-PSCE!E60)/PSCE!E60*100</f>
        <v>1.4517154936955139</v>
      </c>
      <c r="F60" s="7">
        <f>(PSCE!F61-PSCE!F60)/PSCE!F60*100</f>
        <v>0.26274632467938691</v>
      </c>
      <c r="G60" s="7">
        <f>(PSCE!G61-PSCE!G60)/PSCE!G60*100</f>
        <v>1.4244058764893845</v>
      </c>
      <c r="H60" s="7">
        <f>(PSCE!H61-PSCE!H60)/PSCE!H60*100</f>
        <v>2.8449041299704834</v>
      </c>
    </row>
    <row r="61" spans="1:8" hidden="1">
      <c r="A61" s="10">
        <f>PSCE!A62</f>
        <v>34608</v>
      </c>
      <c r="B61" s="7">
        <f>(PSCE!B62-PSCE!B61)/PSCE!B61*100</f>
        <v>7.4925261584454406</v>
      </c>
      <c r="C61" s="7">
        <f>(PSCE!C62-PSCE!C61)/PSCE!C61*100</f>
        <v>-6.5860410899023751</v>
      </c>
      <c r="D61" s="7">
        <f>(PSCE!D62-PSCE!D61)/PSCE!D61*100</f>
        <v>1.3149537074038709</v>
      </c>
      <c r="E61" s="7">
        <f>(PSCE!E62-PSCE!E61)/PSCE!E61*100</f>
        <v>3.4187718974737229</v>
      </c>
      <c r="F61" s="7">
        <f>(PSCE!F62-PSCE!F61)/PSCE!F61*100</f>
        <v>-0.14974730142883885</v>
      </c>
      <c r="G61" s="7">
        <f>(PSCE!G62-PSCE!G61)/PSCE!G61*100</f>
        <v>1.8039532662208833</v>
      </c>
      <c r="H61" s="7">
        <f>(PSCE!H62-PSCE!H61)/PSCE!H61*100</f>
        <v>0.30217119923465519</v>
      </c>
    </row>
    <row r="62" spans="1:8" hidden="1">
      <c r="A62" s="10">
        <f>PSCE!A63</f>
        <v>34639</v>
      </c>
      <c r="B62" s="7">
        <f>(PSCE!B63-PSCE!B62)/PSCE!B62*100</f>
        <v>5.1016860768294796</v>
      </c>
      <c r="C62" s="7">
        <f>(PSCE!C63-PSCE!C62)/PSCE!C62*100</f>
        <v>6.8632038683512713</v>
      </c>
      <c r="D62" s="7">
        <f>(PSCE!D63-PSCE!D62)/PSCE!D62*100</f>
        <v>2.095053829514268</v>
      </c>
      <c r="E62" s="7">
        <f>(PSCE!E63-PSCE!E62)/PSCE!E62*100</f>
        <v>2.3143855645103772</v>
      </c>
      <c r="F62" s="7">
        <f>(PSCE!F63-PSCE!F62)/PSCE!F62*100</f>
        <v>2.3370618009123287</v>
      </c>
      <c r="G62" s="7">
        <f>(PSCE!G63-PSCE!G62)/PSCE!G62*100</f>
        <v>1.7810097802158142</v>
      </c>
      <c r="H62" s="7">
        <f>(PSCE!H63-PSCE!H62)/PSCE!H62*100</f>
        <v>2.3833341087796027</v>
      </c>
    </row>
    <row r="63" spans="1:8" hidden="1">
      <c r="A63" s="10">
        <f>PSCE!A64</f>
        <v>34669</v>
      </c>
      <c r="B63" s="7">
        <f>(PSCE!B64-PSCE!B63)/PSCE!B63*100</f>
        <v>-5.9621268502439424</v>
      </c>
      <c r="C63" s="7">
        <f>(PSCE!C64-PSCE!C63)/PSCE!C63*100</f>
        <v>6.3056488103926434</v>
      </c>
      <c r="D63" s="7">
        <f>(PSCE!D64-PSCE!D63)/PSCE!D63*100</f>
        <v>1.7779657501657185</v>
      </c>
      <c r="E63" s="7">
        <f>(PSCE!E64-PSCE!E63)/PSCE!E63*100</f>
        <v>2.5513227144400683</v>
      </c>
      <c r="F63" s="7">
        <f>(PSCE!F64-PSCE!F63)/PSCE!F63*100</f>
        <v>1.4410453685046101</v>
      </c>
      <c r="G63" s="7">
        <f>(PSCE!G64-PSCE!G63)/PSCE!G63*100</f>
        <v>1.3633543125609433</v>
      </c>
      <c r="H63" s="7">
        <f>(PSCE!H64-PSCE!H63)/PSCE!H63*100</f>
        <v>2.1199486486179433</v>
      </c>
    </row>
    <row r="64" spans="1:8" hidden="1">
      <c r="A64" s="10">
        <f>PSCE!A65</f>
        <v>34700</v>
      </c>
      <c r="B64" s="7">
        <f>(PSCE!B65-PSCE!B64)/PSCE!B64*100</f>
        <v>0.80900457263454095</v>
      </c>
      <c r="C64" s="7">
        <f>(PSCE!C65-PSCE!C64)/PSCE!C64*100</f>
        <v>-17.273101743786899</v>
      </c>
      <c r="D64" s="7">
        <f>(PSCE!D65-PSCE!D64)/PSCE!D64*100</f>
        <v>1.0408716950825305</v>
      </c>
      <c r="E64" s="7">
        <f>(PSCE!E65-PSCE!E64)/PSCE!E64*100</f>
        <v>-1.814906705638446</v>
      </c>
      <c r="F64" s="7">
        <f>(PSCE!F65-PSCE!F64)/PSCE!F64*100</f>
        <v>-1.3663998073797627</v>
      </c>
      <c r="G64" s="7">
        <f>(PSCE!G65-PSCE!G64)/PSCE!G64*100</f>
        <v>1.6467275334942455</v>
      </c>
      <c r="H64" s="7">
        <f>(PSCE!H65-PSCE!H64)/PSCE!H64*100</f>
        <v>1.6498492551759429</v>
      </c>
    </row>
    <row r="65" spans="1:8" hidden="1">
      <c r="A65" s="10">
        <f>PSCE!A66</f>
        <v>34731</v>
      </c>
      <c r="B65" s="7">
        <f>(PSCE!B66-PSCE!B65)/PSCE!B65*100</f>
        <v>8.0774598743893939</v>
      </c>
      <c r="C65" s="7">
        <f>(PSCE!C66-PSCE!C65)/PSCE!C65*100</f>
        <v>-9.1784232365145222</v>
      </c>
      <c r="D65" s="7">
        <f>(PSCE!D66-PSCE!D65)/PSCE!D65*100</f>
        <v>1.8550593967003592</v>
      </c>
      <c r="E65" s="7">
        <f>(PSCE!E66-PSCE!E65)/PSCE!E65*100</f>
        <v>1.8242237529855654</v>
      </c>
      <c r="F65" s="7">
        <f>(PSCE!F66-PSCE!F65)/PSCE!F65*100</f>
        <v>2.2336140607835957</v>
      </c>
      <c r="G65" s="7">
        <f>(PSCE!G66-PSCE!G65)/PSCE!G65*100</f>
        <v>1.6630675121095062</v>
      </c>
      <c r="H65" s="7">
        <f>(PSCE!H66-PSCE!H65)/PSCE!H65*100</f>
        <v>2.0411513625916604</v>
      </c>
    </row>
    <row r="66" spans="1:8" hidden="1">
      <c r="A66" s="10">
        <f>PSCE!A67</f>
        <v>34759</v>
      </c>
      <c r="B66" s="7">
        <f>(PSCE!B67-PSCE!B66)/PSCE!B66*100</f>
        <v>-7.5060532687651342</v>
      </c>
      <c r="C66" s="7">
        <f>(PSCE!C67-PSCE!C66)/PSCE!C66*100</f>
        <v>16.008771929824562</v>
      </c>
      <c r="D66" s="7">
        <f>(PSCE!D67-PSCE!D66)/PSCE!D66*100</f>
        <v>1.2299712307865525</v>
      </c>
      <c r="E66" s="7">
        <f>(PSCE!E67-PSCE!E66)/PSCE!E66*100</f>
        <v>3.1445471852053304</v>
      </c>
      <c r="F66" s="7">
        <f>(PSCE!F67-PSCE!F66)/PSCE!F66*100</f>
        <v>1.7490448901623687</v>
      </c>
      <c r="G66" s="7">
        <f>(PSCE!G67-PSCE!G66)/PSCE!G66*100</f>
        <v>1.4623743272062557</v>
      </c>
      <c r="H66" s="7">
        <f>(PSCE!H67-PSCE!H66)/PSCE!H66*100</f>
        <v>0.23810800664986323</v>
      </c>
    </row>
    <row r="67" spans="1:8" hidden="1">
      <c r="A67" s="10">
        <f>PSCE!A68</f>
        <v>34790</v>
      </c>
      <c r="B67" s="7">
        <f>(PSCE!B68-PSCE!B67)/PSCE!B67*100</f>
        <v>-14.214659685863873</v>
      </c>
      <c r="C67" s="7">
        <f>(PSCE!C68-PSCE!C67)/PSCE!C67*100</f>
        <v>19.108380592312539</v>
      </c>
      <c r="D67" s="7">
        <f>(PSCE!D68-PSCE!D67)/PSCE!D67*100</f>
        <v>1.4666231998005639</v>
      </c>
      <c r="E67" s="7">
        <f>(PSCE!E68-PSCE!E67)/PSCE!E67*100</f>
        <v>2.3664348571240237</v>
      </c>
      <c r="F67" s="7">
        <f>(PSCE!F68-PSCE!F67)/PSCE!F67*100</f>
        <v>1.1733646230566148</v>
      </c>
      <c r="G67" s="7">
        <f>(PSCE!G68-PSCE!G67)/PSCE!G67*100</f>
        <v>1.0659593634270845</v>
      </c>
      <c r="H67" s="7">
        <f>(PSCE!H68-PSCE!H67)/PSCE!H67*100</f>
        <v>1.7419775939736992</v>
      </c>
    </row>
    <row r="68" spans="1:8" hidden="1">
      <c r="A68" s="10">
        <f>PSCE!A69</f>
        <v>34820</v>
      </c>
      <c r="B68" s="7">
        <f>(PSCE!B69-PSCE!B68)/PSCE!B68*100</f>
        <v>0.2542976299460889</v>
      </c>
      <c r="C68" s="7">
        <f>(PSCE!C69-PSCE!C68)/PSCE!C68*100</f>
        <v>-4.1925671207512236</v>
      </c>
      <c r="D68" s="7">
        <f>(PSCE!D69-PSCE!D68)/PSCE!D68*100</f>
        <v>-8.1645304072059541E-2</v>
      </c>
      <c r="E68" s="7">
        <f>(PSCE!E69-PSCE!E68)/PSCE!E68*100</f>
        <v>2.9556650246305418</v>
      </c>
      <c r="F68" s="7">
        <f>(PSCE!F69-PSCE!F68)/PSCE!F68*100</f>
        <v>0.73064656422151353</v>
      </c>
      <c r="G68" s="7">
        <f>(PSCE!G69-PSCE!G68)/PSCE!G68*100</f>
        <v>1.3419163159197822</v>
      </c>
      <c r="H68" s="7">
        <f>(PSCE!H69-PSCE!H68)/PSCE!H68*100</f>
        <v>-3.0351790503233946</v>
      </c>
    </row>
    <row r="69" spans="1:8" hidden="1">
      <c r="A69" s="10">
        <f>PSCE!A70</f>
        <v>34851</v>
      </c>
      <c r="B69" s="7">
        <f>(PSCE!B70-PSCE!B69)/PSCE!B69*100</f>
        <v>11.262175324675324</v>
      </c>
      <c r="C69" s="7">
        <f>(PSCE!C70-PSCE!C69)/PSCE!C69*100</f>
        <v>-7.74434014356709</v>
      </c>
      <c r="D69" s="7">
        <f>(PSCE!D70-PSCE!D69)/PSCE!D69*100</f>
        <v>2.1434272895442663</v>
      </c>
      <c r="E69" s="7">
        <f>(PSCE!E70-PSCE!E69)/PSCE!E69*100</f>
        <v>1.951402570597617</v>
      </c>
      <c r="F69" s="7">
        <f>(PSCE!F70-PSCE!F69)/PSCE!F69*100</f>
        <v>3.2122503022278508</v>
      </c>
      <c r="G69" s="7">
        <f>(PSCE!G70-PSCE!G69)/PSCE!G69*100</f>
        <v>1.4104693963972768</v>
      </c>
      <c r="H69" s="7">
        <f>(PSCE!H70-PSCE!H69)/PSCE!H69*100</f>
        <v>2.9848479918437292</v>
      </c>
    </row>
    <row r="70" spans="1:8" hidden="1">
      <c r="A70" s="10">
        <f>PSCE!A71</f>
        <v>34881</v>
      </c>
      <c r="B70" s="7">
        <f>(PSCE!B71-PSCE!B70)/PSCE!B70*100</f>
        <v>3.7479482035382086</v>
      </c>
      <c r="C70" s="7">
        <f>(PSCE!C71-PSCE!C70)/PSCE!C70*100</f>
        <v>-7.8557534041598087</v>
      </c>
      <c r="D70" s="7">
        <f>(PSCE!D71-PSCE!D70)/PSCE!D70*100</f>
        <v>1.4751360139847192</v>
      </c>
      <c r="E70" s="7">
        <f>(PSCE!E71-PSCE!E70)/PSCE!E70*100</f>
        <v>2.0827581976013003</v>
      </c>
      <c r="F70" s="7">
        <f>(PSCE!F71-PSCE!F70)/PSCE!F70*100</f>
        <v>2.1138936917842601</v>
      </c>
      <c r="G70" s="7">
        <f>(PSCE!G71-PSCE!G70)/PSCE!G70*100</f>
        <v>1.1523512784273418</v>
      </c>
      <c r="H70" s="7">
        <f>(PSCE!H71-PSCE!H70)/PSCE!H70*100</f>
        <v>1.5692304451769861</v>
      </c>
    </row>
    <row r="71" spans="1:8" hidden="1">
      <c r="A71" s="10">
        <f>PSCE!A72</f>
        <v>34912</v>
      </c>
      <c r="B71" s="7">
        <f>(PSCE!B72-PSCE!B71)/PSCE!B71*100</f>
        <v>10.969499868155049</v>
      </c>
      <c r="C71" s="7">
        <f>(PSCE!C72-PSCE!C71)/PSCE!C71*100</f>
        <v>5.8460539136083147</v>
      </c>
      <c r="D71" s="7">
        <f>(PSCE!D72-PSCE!D71)/PSCE!D71*100</f>
        <v>1.4522321819615172</v>
      </c>
      <c r="E71" s="7">
        <f>(PSCE!E72-PSCE!E71)/PSCE!E71*100</f>
        <v>2.2506009615384617</v>
      </c>
      <c r="F71" s="7">
        <f>(PSCE!F72-PSCE!F71)/PSCE!F71*100</f>
        <v>0.62814070351758799</v>
      </c>
      <c r="G71" s="7">
        <f>(PSCE!G72-PSCE!G71)/PSCE!G71*100</f>
        <v>1.4202583298270126</v>
      </c>
      <c r="H71" s="7">
        <f>(PSCE!H72-PSCE!H71)/PSCE!H71*100</f>
        <v>1.3749338974087784</v>
      </c>
    </row>
    <row r="72" spans="1:8" hidden="1">
      <c r="A72" s="10">
        <f>PSCE!A73</f>
        <v>34943</v>
      </c>
      <c r="B72" s="7">
        <f>(PSCE!B73-PSCE!B72)/PSCE!B72*100</f>
        <v>-4.8633663366336632</v>
      </c>
      <c r="C72" s="7">
        <f>(PSCE!C73-PSCE!C72)/PSCE!C72*100</f>
        <v>8.3461184412396445</v>
      </c>
      <c r="D72" s="7">
        <f>(PSCE!D73-PSCE!D72)/PSCE!D72*100</f>
        <v>1.8152972792125799</v>
      </c>
      <c r="E72" s="7">
        <f>(PSCE!E73-PSCE!E72)/PSCE!E72*100</f>
        <v>2.0717623203737991</v>
      </c>
      <c r="F72" s="7">
        <f>(PSCE!F73-PSCE!F72)/PSCE!F72*100</f>
        <v>2.5185908918200073</v>
      </c>
      <c r="G72" s="7">
        <f>(PSCE!G73-PSCE!G72)/PSCE!G72*100</f>
        <v>1.3080030058237835</v>
      </c>
      <c r="H72" s="7">
        <f>(PSCE!H73-PSCE!H72)/PSCE!H72*100</f>
        <v>2.2563850788098234</v>
      </c>
    </row>
    <row r="73" spans="1:8" hidden="1">
      <c r="A73" s="10">
        <f>PSCE!A74</f>
        <v>34973</v>
      </c>
      <c r="B73" s="7">
        <f>(PSCE!B74-PSCE!B73)/PSCE!B73*100</f>
        <v>7.8761135625676468</v>
      </c>
      <c r="C73" s="7">
        <f>(PSCE!C74-PSCE!C73)/PSCE!C73*100</f>
        <v>-3.1435853865760408</v>
      </c>
      <c r="D73" s="7">
        <f>(PSCE!D74-PSCE!D73)/PSCE!D73*100</f>
        <v>0.63635753329305311</v>
      </c>
      <c r="E73" s="7">
        <f>(PSCE!E74-PSCE!E73)/PSCE!E73*100</f>
        <v>3.0805550757183164</v>
      </c>
      <c r="F73" s="7">
        <f>(PSCE!F74-PSCE!F73)/PSCE!F73*100</f>
        <v>0.70418806586541005</v>
      </c>
      <c r="G73" s="7">
        <f>(PSCE!G74-PSCE!G73)/PSCE!G73*100</f>
        <v>1.3212489279339839</v>
      </c>
      <c r="H73" s="7">
        <f>(PSCE!H74-PSCE!H73)/PSCE!H73*100</f>
        <v>-1.1123003210866935</v>
      </c>
    </row>
    <row r="74" spans="1:8" hidden="1">
      <c r="A74" s="10">
        <f>PSCE!A75</f>
        <v>35004</v>
      </c>
      <c r="B74" s="7">
        <f>(PSCE!B75-PSCE!B74)/PSCE!B74*100</f>
        <v>4.6461372231226363</v>
      </c>
      <c r="C74" s="7">
        <f>(PSCE!C75-PSCE!C74)/PSCE!C74*100</f>
        <v>2.7192982456140351</v>
      </c>
      <c r="D74" s="7">
        <f>(PSCE!D75-PSCE!D74)/PSCE!D74*100</f>
        <v>1.3742108995920201</v>
      </c>
      <c r="E74" s="7">
        <f>(PSCE!E75-PSCE!E74)/PSCE!E74*100</f>
        <v>2.1924924589431347</v>
      </c>
      <c r="F74" s="7">
        <f>(PSCE!F75-PSCE!F74)/PSCE!F74*100</f>
        <v>1.6666666666666667</v>
      </c>
      <c r="G74" s="7">
        <f>(PSCE!G75-PSCE!G74)/PSCE!G74*100</f>
        <v>2.6644704231581677</v>
      </c>
      <c r="H74" s="7">
        <f>(PSCE!H75-PSCE!H74)/PSCE!H74*100</f>
        <v>-0.68985747665914776</v>
      </c>
    </row>
    <row r="75" spans="1:8" hidden="1">
      <c r="A75" s="10">
        <f>PSCE!A76</f>
        <v>35034</v>
      </c>
      <c r="B75" s="7">
        <f>(PSCE!B76-PSCE!B75)/PSCE!B75*100</f>
        <v>2.4854340290581902</v>
      </c>
      <c r="C75" s="7">
        <f>(PSCE!C76-PSCE!C75)/PSCE!C75*100</f>
        <v>4.9387987475092512</v>
      </c>
      <c r="D75" s="7">
        <f>(PSCE!D76-PSCE!D75)/PSCE!D75*100</f>
        <v>2.323608051757339</v>
      </c>
      <c r="E75" s="7">
        <f>(PSCE!E76-PSCE!E75)/PSCE!E75*100</f>
        <v>2.3313017573587689</v>
      </c>
      <c r="F75" s="7">
        <f>(PSCE!F76-PSCE!F75)/PSCE!F75*100</f>
        <v>0.1965144541552464</v>
      </c>
      <c r="G75" s="7">
        <f>(PSCE!G76-PSCE!G75)/PSCE!G75*100</f>
        <v>1.218180602702281</v>
      </c>
      <c r="H75" s="7">
        <f>(PSCE!H76-PSCE!H75)/PSCE!H75*100</f>
        <v>4.2554925187667427</v>
      </c>
    </row>
    <row r="76" spans="1:8" hidden="1">
      <c r="A76" s="10">
        <f>PSCE!A77</f>
        <v>35065</v>
      </c>
      <c r="B76" s="7">
        <f>(PSCE!B77-PSCE!B76)/PSCE!B76*100</f>
        <v>2.4035693724812894</v>
      </c>
      <c r="C76" s="7">
        <f>(PSCE!C77-PSCE!C76)/PSCE!C76*100</f>
        <v>-13.183236131832363</v>
      </c>
      <c r="D76" s="7">
        <f>(PSCE!D77-PSCE!D76)/PSCE!D76*100</f>
        <v>0.88376359408477501</v>
      </c>
      <c r="E76" s="7">
        <f>(PSCE!E77-PSCE!E76)/PSCE!E76*100</f>
        <v>0.80925164254046256</v>
      </c>
      <c r="F76" s="7">
        <f>(PSCE!F77-PSCE!F76)/PSCE!F76*100</f>
        <v>0.47483870967741937</v>
      </c>
      <c r="G76" s="7">
        <f>(PSCE!G77-PSCE!G76)/PSCE!G76*100</f>
        <v>1.0963769658097704</v>
      </c>
      <c r="H76" s="7">
        <f>(PSCE!H77-PSCE!H76)/PSCE!H76*100</f>
        <v>0.70537432711001691</v>
      </c>
    </row>
    <row r="77" spans="1:8" hidden="1">
      <c r="A77" s="10">
        <f>PSCE!A78</f>
        <v>35096</v>
      </c>
      <c r="B77" s="7">
        <f>(PSCE!B78-PSCE!B77)/PSCE!B77*100</f>
        <v>-1.3070976809557273</v>
      </c>
      <c r="C77" s="7">
        <f>(PSCE!C78-PSCE!C77)/PSCE!C77*100</f>
        <v>-12.01374785189814</v>
      </c>
      <c r="D77" s="7">
        <f>(PSCE!D78-PSCE!D77)/PSCE!D77*100</f>
        <v>1.918792693892341</v>
      </c>
      <c r="E77" s="7">
        <f>(PSCE!E78-PSCE!E77)/PSCE!E77*100</f>
        <v>1.2981851900914028</v>
      </c>
      <c r="F77" s="7">
        <f>(PSCE!F78-PSCE!F77)/PSCE!F77*100</f>
        <v>1.5462064005753327</v>
      </c>
      <c r="G77" s="7">
        <f>(PSCE!G78-PSCE!G77)/PSCE!G77*100</f>
        <v>1.4539673782855815</v>
      </c>
      <c r="H77" s="7">
        <f>(PSCE!H78-PSCE!H77)/PSCE!H77*100</f>
        <v>2.8376293910495831</v>
      </c>
    </row>
    <row r="78" spans="1:8" hidden="1">
      <c r="A78" s="10">
        <f>PSCE!A79</f>
        <v>35125</v>
      </c>
      <c r="B78" s="7">
        <f>(PSCE!B79-PSCE!B78)/PSCE!B78*100</f>
        <v>3.2398177157504984</v>
      </c>
      <c r="C78" s="7">
        <f>(PSCE!C79-PSCE!C78)/PSCE!C78*100</f>
        <v>19.584517045454543</v>
      </c>
      <c r="D78" s="7">
        <f>(PSCE!D79-PSCE!D78)/PSCE!D78*100</f>
        <v>1.8135371710926982</v>
      </c>
      <c r="E78" s="7">
        <f>(PSCE!E79-PSCE!E78)/PSCE!E78*100</f>
        <v>2.2361710474695959</v>
      </c>
      <c r="F78" s="7">
        <f>(PSCE!F79-PSCE!F78)/PSCE!F78*100</f>
        <v>1.3051396195872118</v>
      </c>
      <c r="G78" s="7">
        <f>(PSCE!G79-PSCE!G78)/PSCE!G78*100</f>
        <v>1.4374230846283735</v>
      </c>
      <c r="H78" s="7">
        <f>(PSCE!H79-PSCE!H78)/PSCE!H78*100</f>
        <v>2.2518018187992905</v>
      </c>
    </row>
    <row r="79" spans="1:8" hidden="1">
      <c r="A79" s="10">
        <f>PSCE!A80</f>
        <v>35156</v>
      </c>
      <c r="B79" s="7">
        <f>(PSCE!B80-PSCE!B79)/PSCE!B79*100</f>
        <v>-6.9797917097730879</v>
      </c>
      <c r="C79" s="7">
        <f>(PSCE!C80-PSCE!C79)/PSCE!C79*100</f>
        <v>-11.893095768374165</v>
      </c>
      <c r="D79" s="7">
        <f>(PSCE!D80-PSCE!D79)/PSCE!D79*100</f>
        <v>0.75497930677703051</v>
      </c>
      <c r="E79" s="7">
        <f>(PSCE!E80-PSCE!E79)/PSCE!E79*100</f>
        <v>5.1163980557687389E-3</v>
      </c>
      <c r="F79" s="7">
        <f>(PSCE!F80-PSCE!F79)/PSCE!F79*100</f>
        <v>1.3132927194646959</v>
      </c>
      <c r="G79" s="7">
        <f>(PSCE!G80-PSCE!G79)/PSCE!G79*100</f>
        <v>1.1532520296530369</v>
      </c>
      <c r="H79" s="7">
        <f>(PSCE!H80-PSCE!H79)/PSCE!H79*100</f>
        <v>0.40132483324261237</v>
      </c>
    </row>
    <row r="80" spans="1:8" hidden="1">
      <c r="A80" s="10">
        <f>PSCE!A81</f>
        <v>35186</v>
      </c>
      <c r="B80" s="7">
        <f>(PSCE!B81-PSCE!B80)/PSCE!B80*100</f>
        <v>-7.8520056350559795</v>
      </c>
      <c r="C80" s="7">
        <f>(PSCE!C81-PSCE!C80)/PSCE!C80*100</f>
        <v>4.3815301651499832</v>
      </c>
      <c r="D80" s="7">
        <f>(PSCE!D81-PSCE!D80)/PSCE!D80*100</f>
        <v>1.2284389390754618</v>
      </c>
      <c r="E80" s="7">
        <f>(PSCE!E81-PSCE!E80)/PSCE!E80*100</f>
        <v>3.7603601759950886</v>
      </c>
      <c r="F80" s="7">
        <f>(PSCE!F81-PSCE!F80)/PSCE!F80*100</f>
        <v>1.1385479816649415</v>
      </c>
      <c r="G80" s="7">
        <f>(PSCE!G81-PSCE!G80)/PSCE!G80*100</f>
        <v>1.2579493473167467</v>
      </c>
      <c r="H80" s="7">
        <f>(PSCE!H81-PSCE!H80)/PSCE!H80*100</f>
        <v>0.29680407255619062</v>
      </c>
    </row>
    <row r="81" spans="1:8" hidden="1">
      <c r="A81" s="10">
        <f>PSCE!A82</f>
        <v>35217</v>
      </c>
      <c r="B81" s="7">
        <f>(PSCE!B82-PSCE!B81)/PSCE!B81*100</f>
        <v>3.644995172191825</v>
      </c>
      <c r="C81" s="7">
        <f>(PSCE!C82-PSCE!C81)/PSCE!C81*100</f>
        <v>13.125605424604455</v>
      </c>
      <c r="D81" s="7">
        <f>(PSCE!D82-PSCE!D81)/PSCE!D81*100</f>
        <v>1.9277650795864865</v>
      </c>
      <c r="E81" s="7">
        <f>(PSCE!E82-PSCE!E81)/PSCE!E81*100</f>
        <v>1.9328435481485133</v>
      </c>
      <c r="F81" s="7">
        <f>(PSCE!F82-PSCE!F81)/PSCE!F81*100</f>
        <v>2.0516569200779728</v>
      </c>
      <c r="G81" s="7">
        <f>(PSCE!G82-PSCE!G81)/PSCE!G81*100</f>
        <v>1.2726220973473268</v>
      </c>
      <c r="H81" s="7">
        <f>(PSCE!H82-PSCE!H81)/PSCE!H81*100</f>
        <v>2.7741894108054126</v>
      </c>
    </row>
    <row r="82" spans="1:8" hidden="1">
      <c r="A82" s="10">
        <f>PSCE!A83</f>
        <v>35247</v>
      </c>
      <c r="B82" s="7">
        <f>(PSCE!B83-PSCE!B82)/PSCE!B82*100</f>
        <v>-2.0495303159692573</v>
      </c>
      <c r="C82" s="7">
        <f>(PSCE!C83-PSCE!C82)/PSCE!C82*100</f>
        <v>-2.4261452832881405</v>
      </c>
      <c r="D82" s="7">
        <f>(PSCE!D83-PSCE!D82)/PSCE!D82*100</f>
        <v>1.8440303056692504</v>
      </c>
      <c r="E82" s="7">
        <f>(PSCE!E83-PSCE!E82)/PSCE!E82*100</f>
        <v>1.9469839887776328</v>
      </c>
      <c r="F82" s="7">
        <f>(PSCE!F83-PSCE!F82)/PSCE!F82*100</f>
        <v>0.47753211403466883</v>
      </c>
      <c r="G82" s="7">
        <f>(PSCE!G83-PSCE!G82)/PSCE!G82*100</f>
        <v>1.7999456004351964</v>
      </c>
      <c r="H82" s="7">
        <f>(PSCE!H83-PSCE!H82)/PSCE!H82*100</f>
        <v>2.1189726949374648</v>
      </c>
    </row>
    <row r="83" spans="1:8" hidden="1">
      <c r="A83" s="10">
        <f>PSCE!A84</f>
        <v>35278</v>
      </c>
      <c r="B83" s="7">
        <f>(PSCE!B84-PSCE!B83)/PSCE!B83*100</f>
        <v>1.5613854323531744</v>
      </c>
      <c r="C83" s="7">
        <f>(PSCE!C84-PSCE!C83)/PSCE!C83*100</f>
        <v>-5.5141143776510164</v>
      </c>
      <c r="D83" s="7">
        <f>(PSCE!D84-PSCE!D83)/PSCE!D83*100</f>
        <v>0.82546197469560523</v>
      </c>
      <c r="E83" s="7">
        <f>(PSCE!E84-PSCE!E83)/PSCE!E83*100</f>
        <v>1.2858532419159689</v>
      </c>
      <c r="F83" s="7">
        <f>(PSCE!F84-PSCE!F83)/PSCE!F83*100</f>
        <v>1.3972719927760087</v>
      </c>
      <c r="G83" s="7">
        <f>(PSCE!G84-PSCE!G83)/PSCE!G83*100</f>
        <v>1.472209048341093</v>
      </c>
      <c r="H83" s="7">
        <f>(PSCE!H84-PSCE!H83)/PSCE!H83*100</f>
        <v>-0.29418440211603258</v>
      </c>
    </row>
    <row r="84" spans="1:8" hidden="1">
      <c r="A84" s="10">
        <f>PSCE!A85</f>
        <v>35309</v>
      </c>
      <c r="B84" s="7">
        <f>(PSCE!B85-PSCE!B84)/PSCE!B84*100</f>
        <v>6.8518807554237542</v>
      </c>
      <c r="C84" s="7">
        <f>(PSCE!C85-PSCE!C84)/PSCE!C84*100</f>
        <v>-9.5356037151702786</v>
      </c>
      <c r="D84" s="7">
        <f>(PSCE!D85-PSCE!D84)/PSCE!D84*100</f>
        <v>1.9075830819370236</v>
      </c>
      <c r="E84" s="7">
        <f>(PSCE!E85-PSCE!E84)/PSCE!E84*100</f>
        <v>0.99547935258707509</v>
      </c>
      <c r="F84" s="7">
        <f>(PSCE!F85-PSCE!F84)/PSCE!F84*100</f>
        <v>6.0604640262479492</v>
      </c>
      <c r="G84" s="7">
        <f>(PSCE!G85-PSCE!G84)/PSCE!G84*100</f>
        <v>1.2731138627222518</v>
      </c>
      <c r="H84" s="7">
        <f>(PSCE!H85-PSCE!H84)/PSCE!H84*100</f>
        <v>2.3166428815325215</v>
      </c>
    </row>
    <row r="85" spans="1:8" hidden="1">
      <c r="A85" s="10">
        <f>PSCE!A86</f>
        <v>35339</v>
      </c>
      <c r="B85" s="7">
        <f>(PSCE!B86-PSCE!B85)/PSCE!B85*100</f>
        <v>-2.5416301489921125</v>
      </c>
      <c r="C85" s="7">
        <f>(PSCE!C86-PSCE!C85)/PSCE!C85*100</f>
        <v>-6.6563997262149215</v>
      </c>
      <c r="D85" s="7">
        <f>(PSCE!D86-PSCE!D85)/PSCE!D85*100</f>
        <v>1.7497191295095318</v>
      </c>
      <c r="E85" s="7">
        <f>(PSCE!E86-PSCE!E85)/PSCE!E85*100</f>
        <v>1.9922074307713717</v>
      </c>
      <c r="F85" s="7">
        <f>(PSCE!F86-PSCE!F85)/PSCE!F85*100</f>
        <v>-0.176772140710624</v>
      </c>
      <c r="G85" s="7">
        <f>(PSCE!G86-PSCE!G85)/PSCE!G85*100</f>
        <v>1.2350092625694693</v>
      </c>
      <c r="H85" s="7">
        <f>(PSCE!H86-PSCE!H85)/PSCE!H85*100</f>
        <v>2.710866570257481</v>
      </c>
    </row>
    <row r="86" spans="1:8" hidden="1">
      <c r="A86" s="10">
        <f>PSCE!A87</f>
        <v>35370</v>
      </c>
      <c r="B86" s="7">
        <f>(PSCE!B87-PSCE!B86)/PSCE!B86*100</f>
        <v>-5.7928657074340526</v>
      </c>
      <c r="C86" s="7">
        <f>(PSCE!C87-PSCE!C86)/PSCE!C86*100</f>
        <v>5.242896425297892</v>
      </c>
      <c r="D86" s="7">
        <f>(PSCE!D87-PSCE!D86)/PSCE!D86*100</f>
        <v>0.39113048101162295</v>
      </c>
      <c r="E86" s="7">
        <f>(PSCE!E87-PSCE!E86)/PSCE!E86*100</f>
        <v>2.3239420606225982</v>
      </c>
      <c r="F86" s="7">
        <f>(PSCE!F87-PSCE!F86)/PSCE!F86*100</f>
        <v>0.86329024260669385</v>
      </c>
      <c r="G86" s="7">
        <f>(PSCE!G87-PSCE!G86)/PSCE!G86*100</f>
        <v>1.2636039680246558</v>
      </c>
      <c r="H86" s="7">
        <f>(PSCE!H87-PSCE!H86)/PSCE!H86*100</f>
        <v>-1.5379360331914254</v>
      </c>
    </row>
    <row r="87" spans="1:8" hidden="1">
      <c r="A87" s="10">
        <f>PSCE!A88</f>
        <v>35400</v>
      </c>
      <c r="B87" s="7">
        <f>(PSCE!B88-PSCE!B87)/PSCE!B87*100</f>
        <v>7.4775276429878286</v>
      </c>
      <c r="C87" s="7">
        <f>(PSCE!C88-PSCE!C87)/PSCE!C87*100</f>
        <v>2.1250653196307265</v>
      </c>
      <c r="D87" s="7">
        <f>(PSCE!D88-PSCE!D87)/PSCE!D87*100</f>
        <v>1.2104283054003724</v>
      </c>
      <c r="E87" s="7">
        <f>(PSCE!E88-PSCE!E87)/PSCE!E87*100</f>
        <v>0.8466854818995978</v>
      </c>
      <c r="F87" s="7">
        <f>(PSCE!F88-PSCE!F87)/PSCE!F87*100</f>
        <v>-0.64082868805688453</v>
      </c>
      <c r="G87" s="7">
        <f>(PSCE!G88-PSCE!G87)/PSCE!G87*100</f>
        <v>0.96884847793143236</v>
      </c>
      <c r="H87" s="7">
        <f>(PSCE!H88-PSCE!H87)/PSCE!H87*100</f>
        <v>2.0281761644878791</v>
      </c>
    </row>
    <row r="88" spans="1:8" hidden="1">
      <c r="A88" s="10">
        <f>PSCE!A89</f>
        <v>35431</v>
      </c>
      <c r="B88" s="7">
        <f>(PSCE!B89-PSCE!B88)/PSCE!B88*100</f>
        <v>9.0074753904226181</v>
      </c>
      <c r="C88" s="7">
        <f>(PSCE!C89-PSCE!C88)/PSCE!C88*100</f>
        <v>-5.2703394166808799</v>
      </c>
      <c r="D88" s="7">
        <f>(PSCE!D89-PSCE!D88)/PSCE!D88*100</f>
        <v>1.4452046918123276</v>
      </c>
      <c r="E88" s="7">
        <f>(PSCE!E89-PSCE!E88)/PSCE!E88*100</f>
        <v>0.72058175407668568</v>
      </c>
      <c r="F88" s="7">
        <f>(PSCE!F89-PSCE!F88)/PSCE!F88*100</f>
        <v>0.24296505720722714</v>
      </c>
      <c r="G88" s="7">
        <f>(PSCE!G89-PSCE!G88)/PSCE!G88*100</f>
        <v>0.96583166395589082</v>
      </c>
      <c r="H88" s="7">
        <f>(PSCE!H89-PSCE!H88)/PSCE!H88*100</f>
        <v>2.5766698180491283</v>
      </c>
    </row>
    <row r="89" spans="1:8" hidden="1">
      <c r="A89" s="10">
        <f>PSCE!A90</f>
        <v>35462</v>
      </c>
      <c r="B89" s="7">
        <f>(PSCE!B90-PSCE!B89)/PSCE!B89*100</f>
        <v>-2.6072786529060292</v>
      </c>
      <c r="C89" s="7">
        <f>(PSCE!C90-PSCE!C89)/PSCE!C89*100</f>
        <v>-0.77421678069859556</v>
      </c>
      <c r="D89" s="7">
        <f>(PSCE!D90-PSCE!D89)/PSCE!D89*100</f>
        <v>1.957961498241547</v>
      </c>
      <c r="E89" s="7">
        <f>(PSCE!E90-PSCE!E89)/PSCE!E89*100</f>
        <v>0.553525718161332</v>
      </c>
      <c r="F89" s="7">
        <f>(PSCE!F90-PSCE!F89)/PSCE!F89*100</f>
        <v>0.30407191961924912</v>
      </c>
      <c r="G89" s="7">
        <f>(PSCE!G90-PSCE!G89)/PSCE!G89*100</f>
        <v>1.3403491749544405</v>
      </c>
      <c r="H89" s="7">
        <f>(PSCE!H90-PSCE!H89)/PSCE!H89*100</f>
        <v>3.5831803959931761</v>
      </c>
    </row>
    <row r="90" spans="1:8" hidden="1">
      <c r="A90" s="10">
        <f>PSCE!A91</f>
        <v>35490</v>
      </c>
      <c r="B90" s="7">
        <f>(PSCE!B91-PSCE!B90)/PSCE!B90*100</f>
        <v>-0.57166759620747354</v>
      </c>
      <c r="C90" s="7">
        <f>(PSCE!C91-PSCE!C90)/PSCE!C90*100</f>
        <v>2.6492469606242062</v>
      </c>
      <c r="D90" s="7">
        <f>(PSCE!D91-PSCE!D90)/PSCE!D90*100</f>
        <v>0.97644089655785826</v>
      </c>
      <c r="E90" s="7">
        <f>(PSCE!E91-PSCE!E90)/PSCE!E90*100</f>
        <v>0.45474325500435164</v>
      </c>
      <c r="F90" s="7">
        <f>(PSCE!F91-PSCE!F90)/PSCE!F90*100</f>
        <v>0.61069373050393216</v>
      </c>
      <c r="G90" s="7">
        <f>(PSCE!G91-PSCE!G90)/PSCE!G90*100</f>
        <v>1.0347748167969855</v>
      </c>
      <c r="H90" s="7">
        <f>(PSCE!H91-PSCE!H90)/PSCE!H90*100</f>
        <v>1.1543775025171517</v>
      </c>
    </row>
    <row r="91" spans="1:8" hidden="1">
      <c r="A91" s="10">
        <f>PSCE!A92</f>
        <v>35521</v>
      </c>
      <c r="B91" s="7">
        <f>(PSCE!B92-PSCE!B91)/PSCE!B91*100</f>
        <v>-1.7529098303183284</v>
      </c>
      <c r="C91" s="7">
        <f>(PSCE!C92-PSCE!C91)/PSCE!C91*100</f>
        <v>-1.6616581226798659</v>
      </c>
      <c r="D91" s="7">
        <f>(PSCE!D92-PSCE!D91)/PSCE!D91*100</f>
        <v>1.5571624794585026</v>
      </c>
      <c r="E91" s="7">
        <f>(PSCE!E92-PSCE!E91)/PSCE!E91*100</f>
        <v>1.1956074422231366</v>
      </c>
      <c r="F91" s="7">
        <f>(PSCE!F92-PSCE!F91)/PSCE!F91*100</f>
        <v>4.8034934497816595E-2</v>
      </c>
      <c r="G91" s="7">
        <f>(PSCE!G92-PSCE!G91)/PSCE!G91*100</f>
        <v>0.83890171303608319</v>
      </c>
      <c r="H91" s="7">
        <f>(PSCE!H92-PSCE!H91)/PSCE!H91*100</f>
        <v>2.8649691358024691</v>
      </c>
    </row>
    <row r="92" spans="1:8" hidden="1">
      <c r="A92" s="10">
        <f>PSCE!A93</f>
        <v>35551</v>
      </c>
      <c r="B92" s="7">
        <f>(PSCE!B93-PSCE!B92)/PSCE!B92*100</f>
        <v>-3.3970882101056241</v>
      </c>
      <c r="C92" s="7">
        <f>(PSCE!C93-PSCE!C92)/PSCE!C92*100</f>
        <v>-0.79094014021211578</v>
      </c>
      <c r="D92" s="7">
        <f>(PSCE!D93-PSCE!D92)/PSCE!D92*100</f>
        <v>0.49167086782347552</v>
      </c>
      <c r="E92" s="7">
        <f>(PSCE!E93-PSCE!E92)/PSCE!E92*100</f>
        <v>0.56505639862160484</v>
      </c>
      <c r="F92" s="7">
        <f>(PSCE!F93-PSCE!F92)/PSCE!F92*100</f>
        <v>0.17895334118982148</v>
      </c>
      <c r="G92" s="7">
        <f>(PSCE!G93-PSCE!G92)/PSCE!G92*100</f>
        <v>0.91565713459557474</v>
      </c>
      <c r="H92" s="7">
        <f>(PSCE!H93-PSCE!H92)/PSCE!H92*100</f>
        <v>-8.2512583168933267E-3</v>
      </c>
    </row>
    <row r="93" spans="1:8" hidden="1">
      <c r="A93" s="10">
        <f>PSCE!A94</f>
        <v>35582</v>
      </c>
      <c r="B93" s="7">
        <f>(PSCE!B94-PSCE!B93)/PSCE!B93*100</f>
        <v>4.2405437352245858</v>
      </c>
      <c r="C93" s="7">
        <f>(PSCE!C94-PSCE!C93)/PSCE!C93*100</f>
        <v>6.9396629824243519</v>
      </c>
      <c r="D93" s="7">
        <f>(PSCE!D94-PSCE!D93)/PSCE!D93*100</f>
        <v>1.7124285251914986</v>
      </c>
      <c r="E93" s="7">
        <f>(PSCE!E94-PSCE!E93)/PSCE!E93*100</f>
        <v>0.61508992231563264</v>
      </c>
      <c r="F93" s="7">
        <f>(PSCE!F94-PSCE!F93)/PSCE!F93*100</f>
        <v>-0.64482398048100387</v>
      </c>
      <c r="G93" s="7">
        <f>(PSCE!G94-PSCE!G93)/PSCE!G93*100</f>
        <v>0.80586911491693569</v>
      </c>
      <c r="H93" s="7">
        <f>(PSCE!H94-PSCE!H93)/PSCE!H93*100</f>
        <v>3.6443564237595836</v>
      </c>
    </row>
    <row r="94" spans="1:8" hidden="1">
      <c r="A94" s="10">
        <f>PSCE!A95</f>
        <v>35612</v>
      </c>
      <c r="B94" s="7">
        <f>(PSCE!B95-PSCE!B94)/PSCE!B94*100</f>
        <v>4.9184975194897236</v>
      </c>
      <c r="C94" s="7">
        <f>(PSCE!C95-PSCE!C94)/PSCE!C94*100</f>
        <v>-1.4571331751948491</v>
      </c>
      <c r="D94" s="7">
        <f>(PSCE!D95-PSCE!D94)/PSCE!D94*100</f>
        <v>8.4060576650252308E-2</v>
      </c>
      <c r="E94" s="7">
        <f>(PSCE!E95-PSCE!E94)/PSCE!E94*100</f>
        <v>1.6922621314041545E-2</v>
      </c>
      <c r="F94" s="7">
        <f>(PSCE!F95-PSCE!F94)/PSCE!F94*100</f>
        <v>-1.644448342396071</v>
      </c>
      <c r="G94" s="7">
        <f>(PSCE!G95-PSCE!G94)/PSCE!G94*100</f>
        <v>0.70290339963640891</v>
      </c>
      <c r="H94" s="7">
        <f>(PSCE!H95-PSCE!H94)/PSCE!H94*100</f>
        <v>-0.36407064273306311</v>
      </c>
    </row>
    <row r="95" spans="1:8" hidden="1">
      <c r="A95" s="10">
        <f>PSCE!A96</f>
        <v>35643</v>
      </c>
      <c r="B95" s="7">
        <f>(PSCE!B96-PSCE!B95)/PSCE!B95*100</f>
        <v>-5.1269927046744126</v>
      </c>
      <c r="C95" s="7">
        <f>(PSCE!C96-PSCE!C95)/PSCE!C95*100</f>
        <v>10.350756533700139</v>
      </c>
      <c r="D95" s="7">
        <f>(PSCE!D96-PSCE!D95)/PSCE!D95*100</f>
        <v>0.76041396194220845</v>
      </c>
      <c r="E95" s="7">
        <f>(PSCE!E96-PSCE!E95)/PSCE!E95*100</f>
        <v>0.79945856774248125</v>
      </c>
      <c r="F95" s="7">
        <f>(PSCE!F96-PSCE!F95)/PSCE!F95*100</f>
        <v>0.43247581256409112</v>
      </c>
      <c r="G95" s="7">
        <f>(PSCE!G96-PSCE!G95)/PSCE!G95*100</f>
        <v>0.93027084876924349</v>
      </c>
      <c r="H95" s="7">
        <f>(PSCE!H96-PSCE!H95)/PSCE!H95*100</f>
        <v>0.59059837131420856</v>
      </c>
    </row>
    <row r="96" spans="1:8" hidden="1">
      <c r="A96" s="10">
        <f>PSCE!A97</f>
        <v>35674</v>
      </c>
      <c r="B96" s="7">
        <f>(PSCE!B97-PSCE!B96)/PSCE!B96*100</f>
        <v>-3.8376646493414026</v>
      </c>
      <c r="C96" s="7">
        <f>(PSCE!C97-PSCE!C96)/PSCE!C96*100</f>
        <v>2.8980990962916797</v>
      </c>
      <c r="D96" s="7">
        <f>(PSCE!D97-PSCE!D96)/PSCE!D96*100</f>
        <v>1.6873698382312725</v>
      </c>
      <c r="E96" s="7">
        <f>(PSCE!E97-PSCE!E96)/PSCE!E96*100</f>
        <v>0.10281158203944607</v>
      </c>
      <c r="F96" s="7">
        <f>(PSCE!F97-PSCE!F96)/PSCE!F96*100</f>
        <v>0.98108851993252244</v>
      </c>
      <c r="G96" s="7">
        <f>(PSCE!G97-PSCE!G96)/PSCE!G96*100</f>
        <v>0.94383593567932877</v>
      </c>
      <c r="H96" s="7">
        <f>(PSCE!H97-PSCE!H96)/PSCE!H96*100</f>
        <v>3.2693002094316457</v>
      </c>
    </row>
    <row r="97" spans="1:8" hidden="1">
      <c r="A97" s="10">
        <f>PSCE!A98</f>
        <v>35704</v>
      </c>
      <c r="B97" s="7">
        <f>(PSCE!B98-PSCE!B97)/PSCE!B97*100</f>
        <v>16.466755516066932</v>
      </c>
      <c r="C97" s="7">
        <f>(PSCE!C98-PSCE!C97)/PSCE!C97*100</f>
        <v>0.68140520896426404</v>
      </c>
      <c r="D97" s="7">
        <f>(PSCE!D98-PSCE!D97)/PSCE!D97*100</f>
        <v>1.1127114940537297</v>
      </c>
      <c r="E97" s="7">
        <f>(PSCE!E98-PSCE!E97)/PSCE!E97*100</f>
        <v>2.8338468632752729</v>
      </c>
      <c r="F97" s="7">
        <f>(PSCE!F98-PSCE!F97)/PSCE!F97*100</f>
        <v>-2.0706027168417811</v>
      </c>
      <c r="G97" s="7">
        <f>(PSCE!G98-PSCE!G97)/PSCE!G97*100</f>
        <v>0.70529839547500872</v>
      </c>
      <c r="H97" s="7">
        <f>(PSCE!H98-PSCE!H97)/PSCE!H97*100</f>
        <v>1.53849381455555</v>
      </c>
    </row>
    <row r="98" spans="1:8" hidden="1">
      <c r="A98" s="10">
        <f>PSCE!A99</f>
        <v>35735</v>
      </c>
      <c r="B98" s="7">
        <f>(PSCE!B99-PSCE!B98)/PSCE!B98*100</f>
        <v>-3.0324221233312141</v>
      </c>
      <c r="C98" s="7">
        <f>(PSCE!C99-PSCE!C98)/PSCE!C98*100</f>
        <v>-3.5193262144683413</v>
      </c>
      <c r="D98" s="7">
        <f>(PSCE!D99-PSCE!D98)/PSCE!D98*100</f>
        <v>0.50228123657343948</v>
      </c>
      <c r="E98" s="7">
        <f>(PSCE!E99-PSCE!E98)/PSCE!E98*100</f>
        <v>0.65224924074111812</v>
      </c>
      <c r="F98" s="7">
        <f>(PSCE!F99-PSCE!F98)/PSCE!F98*100</f>
        <v>-6.7337044352666547E-2</v>
      </c>
      <c r="G98" s="7">
        <f>(PSCE!G99-PSCE!G98)/PSCE!G98*100</f>
        <v>0.99036003713850129</v>
      </c>
      <c r="H98" s="7">
        <f>(PSCE!H99-PSCE!H98)/PSCE!H98*100</f>
        <v>-4.7521643009153083E-2</v>
      </c>
    </row>
    <row r="99" spans="1:8" hidden="1">
      <c r="A99" s="10">
        <f>PSCE!A100</f>
        <v>35765</v>
      </c>
      <c r="B99" s="7">
        <f>(PSCE!B100-PSCE!B99)/PSCE!B99*100</f>
        <v>2.2749623024978693</v>
      </c>
      <c r="C99" s="7">
        <f>(PSCE!C100-PSCE!C99)/PSCE!C99*100</f>
        <v>-1.0756040530007793</v>
      </c>
      <c r="D99" s="7">
        <f>(PSCE!D100-PSCE!D99)/PSCE!D99*100</f>
        <v>1.2585882233192529</v>
      </c>
      <c r="E99" s="7">
        <f>(PSCE!E100-PSCE!E99)/PSCE!E99*100</f>
        <v>0.31591097790648226</v>
      </c>
      <c r="F99" s="7">
        <f>(PSCE!F100-PSCE!F99)/PSCE!F99*100</f>
        <v>-1.3296797089079555</v>
      </c>
      <c r="G99" s="7">
        <f>(PSCE!G100-PSCE!G99)/PSCE!G99*100</f>
        <v>0.69916576811758702</v>
      </c>
      <c r="H99" s="7">
        <f>(PSCE!H100-PSCE!H99)/PSCE!H99*100</f>
        <v>2.655586792348823</v>
      </c>
    </row>
    <row r="100" spans="1:8" hidden="1">
      <c r="A100" s="10">
        <f>PSCE!A101</f>
        <v>35796</v>
      </c>
      <c r="B100" s="7">
        <f>(PSCE!B101-PSCE!B100)/PSCE!B100*100</f>
        <v>4.8589743589743595</v>
      </c>
      <c r="C100" s="7">
        <f>(PSCE!C101-PSCE!C100)/PSCE!C100*100</f>
        <v>-2.6315789473684208</v>
      </c>
      <c r="D100" s="7">
        <f>(PSCE!D101-PSCE!D100)/PSCE!D100*100</f>
        <v>0.51969461658700367</v>
      </c>
      <c r="E100" s="7">
        <f>(PSCE!E101-PSCE!E100)/PSCE!E100*100</f>
        <v>0.19177584431838826</v>
      </c>
      <c r="F100" s="7">
        <f>(PSCE!F101-PSCE!F100)/PSCE!F100*100</f>
        <v>-0.72843159572046445</v>
      </c>
      <c r="G100" s="7">
        <f>(PSCE!G101-PSCE!G100)/PSCE!G100*100</f>
        <v>1.2443502665659765</v>
      </c>
      <c r="H100" s="7">
        <f>(PSCE!H101-PSCE!H100)/PSCE!H100*100</f>
        <v>-5.0341652011652423E-2</v>
      </c>
    </row>
    <row r="101" spans="1:8" hidden="1">
      <c r="A101" s="10">
        <f>PSCE!A102</f>
        <v>35827</v>
      </c>
      <c r="B101" s="7">
        <f>(PSCE!B102-PSCE!B101)/PSCE!B101*100</f>
        <v>-1.3082283897787015</v>
      </c>
      <c r="C101" s="7">
        <f>(PSCE!C102-PSCE!C101)/PSCE!C101*100</f>
        <v>3.4147920375465288</v>
      </c>
      <c r="D101" s="7">
        <f>(PSCE!D102-PSCE!D101)/PSCE!D101*100</f>
        <v>2.3395350930263956</v>
      </c>
      <c r="E101" s="7">
        <f>(PSCE!E102-PSCE!E101)/PSCE!E101*100</f>
        <v>0.4815441650548033</v>
      </c>
      <c r="F101" s="7">
        <f>(PSCE!F102-PSCE!F101)/PSCE!F101*100</f>
        <v>0.41274936941068563</v>
      </c>
      <c r="G101" s="7">
        <f>(PSCE!G102-PSCE!G101)/PSCE!G101*100</f>
        <v>1.0904536598942389</v>
      </c>
      <c r="H101" s="7">
        <f>(PSCE!H102-PSCE!H101)/PSCE!H101*100</f>
        <v>4.7479299159878314</v>
      </c>
    </row>
    <row r="102" spans="1:8" hidden="1">
      <c r="A102" s="10">
        <f>PSCE!A103</f>
        <v>35855</v>
      </c>
      <c r="B102" s="7">
        <f>(PSCE!B103-PSCE!B102)/PSCE!B102*100</f>
        <v>5.1536174430128838</v>
      </c>
      <c r="C102" s="7">
        <f>(PSCE!C103-PSCE!C102)/PSCE!C102*100</f>
        <v>0.32863849765258213</v>
      </c>
      <c r="D102" s="7">
        <f>(PSCE!D103-PSCE!D102)/PSCE!D102*100</f>
        <v>1.5346205710488772</v>
      </c>
      <c r="E102" s="7">
        <f>(PSCE!E103-PSCE!E102)/PSCE!E102*100</f>
        <v>1.5419783040243829</v>
      </c>
      <c r="F102" s="7">
        <f>(PSCE!F103-PSCE!F102)/PSCE!F102*100</f>
        <v>-1.7720940854076273</v>
      </c>
      <c r="G102" s="7">
        <f>(PSCE!G103-PSCE!G102)/PSCE!G102*100</f>
        <v>0.94323519208849782</v>
      </c>
      <c r="H102" s="7">
        <f>(PSCE!H103-PSCE!H102)/PSCE!H102*100</f>
        <v>2.6850112516588984</v>
      </c>
    </row>
    <row r="103" spans="1:8" hidden="1">
      <c r="A103" s="10">
        <f>PSCE!A104</f>
        <v>35886</v>
      </c>
      <c r="B103" s="7">
        <f>(PSCE!B104-PSCE!B103)/PSCE!B103*100</f>
        <v>3.5167295004712535</v>
      </c>
      <c r="C103" s="7">
        <f>(PSCE!C104-PSCE!C103)/PSCE!C103*100</f>
        <v>-0.51474029012634537</v>
      </c>
      <c r="D103" s="7">
        <f>(PSCE!D104-PSCE!D103)/PSCE!D103*100</f>
        <v>1.8229981185369819</v>
      </c>
      <c r="E103" s="7">
        <f>(PSCE!E104-PSCE!E103)/PSCE!E103*100</f>
        <v>0.74644549763033174</v>
      </c>
      <c r="F103" s="7">
        <f>(PSCE!F104-PSCE!F103)/PSCE!F103*100</f>
        <v>1.7064211652020274</v>
      </c>
      <c r="G103" s="7">
        <f>(PSCE!G104-PSCE!G103)/PSCE!G103*100</f>
        <v>0.71895353530945549</v>
      </c>
      <c r="H103" s="7">
        <f>(PSCE!H104-PSCE!H103)/PSCE!H103*100</f>
        <v>3.4426997159179593</v>
      </c>
    </row>
    <row r="104" spans="1:8" hidden="1">
      <c r="A104" s="10">
        <f>PSCE!A105</f>
        <v>35916</v>
      </c>
      <c r="B104" s="7">
        <f>(PSCE!B105-PSCE!B104)/PSCE!B104*100</f>
        <v>4.5695100438172194</v>
      </c>
      <c r="C104" s="7">
        <f>(PSCE!C105-PSCE!C104)/PSCE!C104*100</f>
        <v>9.4073377234242717</v>
      </c>
      <c r="D104" s="7">
        <f>(PSCE!D105-PSCE!D104)/PSCE!D104*100</f>
        <v>1.1968025405766862</v>
      </c>
      <c r="E104" s="7">
        <f>(PSCE!E105-PSCE!E104)/PSCE!E104*100</f>
        <v>0.71739386099023872</v>
      </c>
      <c r="F104" s="7">
        <f>(PSCE!F105-PSCE!F104)/PSCE!F104*100</f>
        <v>0.24229679071043247</v>
      </c>
      <c r="G104" s="7">
        <f>(PSCE!G105-PSCE!G104)/PSCE!G104*100</f>
        <v>0.78152079722703638</v>
      </c>
      <c r="H104" s="7">
        <f>(PSCE!H105-PSCE!H104)/PSCE!H104*100</f>
        <v>1.9332564778879642</v>
      </c>
    </row>
    <row r="105" spans="1:8" hidden="1">
      <c r="A105" s="10">
        <f>PSCE!A106</f>
        <v>35947</v>
      </c>
      <c r="B105" s="7">
        <f>(PSCE!B106-PSCE!B105)/PSCE!B105*100</f>
        <v>-0.86525903352198519</v>
      </c>
      <c r="C105" s="7">
        <f>(PSCE!C106-PSCE!C105)/PSCE!C105*100</f>
        <v>14.345084551447407</v>
      </c>
      <c r="D105" s="7">
        <f>(PSCE!D106-PSCE!D105)/PSCE!D105*100</f>
        <v>1.4840896991659585</v>
      </c>
      <c r="E105" s="7">
        <f>(PSCE!E106-PSCE!E105)/PSCE!E105*100</f>
        <v>0.44177175774560179</v>
      </c>
      <c r="F105" s="7">
        <f>(PSCE!F106-PSCE!F105)/PSCE!F105*100</f>
        <v>-0.79810279564007847</v>
      </c>
      <c r="G105" s="7">
        <f>(PSCE!G106-PSCE!G105)/PSCE!G105*100</f>
        <v>0.94581450213076967</v>
      </c>
      <c r="H105" s="7">
        <f>(PSCE!H106-PSCE!H105)/PSCE!H105*100</f>
        <v>2.6906360654184578</v>
      </c>
    </row>
    <row r="106" spans="1:8" hidden="1">
      <c r="A106" s="10">
        <f>PSCE!A107</f>
        <v>35977</v>
      </c>
      <c r="B106" s="7">
        <f>(PSCE!B107-PSCE!B106)/PSCE!B106*100</f>
        <v>-4.4573749794148325</v>
      </c>
      <c r="C106" s="7">
        <f>(PSCE!C107-PSCE!C106)/PSCE!C106*100</f>
        <v>-4.0481263316205034</v>
      </c>
      <c r="D106" s="7">
        <f>(PSCE!D107-PSCE!D106)/PSCE!D106*100</f>
        <v>1.6142391724493363</v>
      </c>
      <c r="E106" s="7">
        <f>(PSCE!E107-PSCE!E106)/PSCE!E106*100</f>
        <v>0.35070043207843288</v>
      </c>
      <c r="F106" s="7">
        <f>(PSCE!F107-PSCE!F106)/PSCE!F106*100</f>
        <v>8.7348289812431049E-2</v>
      </c>
      <c r="G106" s="7">
        <f>(PSCE!G107-PSCE!G106)/PSCE!G106*100</f>
        <v>0.91459357016231635</v>
      </c>
      <c r="H106" s="7">
        <f>(PSCE!H107-PSCE!H106)/PSCE!H106*100</f>
        <v>2.9395823002317991</v>
      </c>
    </row>
    <row r="107" spans="1:8" hidden="1">
      <c r="A107" s="10">
        <f>PSCE!A108</f>
        <v>36008</v>
      </c>
      <c r="B107" s="7">
        <f>(PSCE!B108-PSCE!B107)/PSCE!B107*100</f>
        <v>0.21258259120942258</v>
      </c>
      <c r="C107" s="7">
        <f>(PSCE!C108-PSCE!C107)/PSCE!C107*100</f>
        <v>-5.3422152560083589</v>
      </c>
      <c r="D107" s="7">
        <f>(PSCE!D108-PSCE!D107)/PSCE!D107*100</f>
        <v>1.0485726189182336</v>
      </c>
      <c r="E107" s="7">
        <f>(PSCE!E108-PSCE!E107)/PSCE!E107*100</f>
        <v>-0.12164040778498611</v>
      </c>
      <c r="F107" s="7">
        <f>(PSCE!F108-PSCE!F107)/PSCE!F107*100</f>
        <v>0.10105185797620689</v>
      </c>
      <c r="G107" s="7">
        <f>(PSCE!G108-PSCE!G107)/PSCE!G107*100</f>
        <v>0.78655419627455014</v>
      </c>
      <c r="H107" s="7">
        <f>(PSCE!H108-PSCE!H107)/PSCE!H107*100</f>
        <v>1.7818332549125047</v>
      </c>
    </row>
    <row r="108" spans="1:8" hidden="1">
      <c r="A108" s="10">
        <f>PSCE!A109</f>
        <v>36039</v>
      </c>
      <c r="B108" s="7">
        <f>(PSCE!B109-PSCE!B108)/PSCE!B108*100</f>
        <v>-14.459350991858733</v>
      </c>
      <c r="C108" s="7">
        <f>(PSCE!C109-PSCE!C108)/PSCE!C108*100</f>
        <v>-1.3798813302056023E-2</v>
      </c>
      <c r="D108" s="7">
        <f>(PSCE!D109-PSCE!D108)/PSCE!D108*100</f>
        <v>0.11315791242697953</v>
      </c>
      <c r="E108" s="7">
        <f>(PSCE!E109-PSCE!E108)/PSCE!E108*100</f>
        <v>-0.44075856869454272</v>
      </c>
      <c r="F108" s="7">
        <f>(PSCE!F109-PSCE!F108)/PSCE!F108*100</f>
        <v>-0.10553847565732116</v>
      </c>
      <c r="G108" s="7">
        <f>(PSCE!G109-PSCE!G108)/PSCE!G108*100</f>
        <v>0.54644808743169404</v>
      </c>
      <c r="H108" s="7">
        <f>(PSCE!H109-PSCE!H108)/PSCE!H108*100</f>
        <v>-0.15849866541922347</v>
      </c>
    </row>
    <row r="109" spans="1:8" hidden="1">
      <c r="A109" s="10">
        <f>PSCE!A110</f>
        <v>36069</v>
      </c>
      <c r="B109" s="7">
        <f>(PSCE!B110-PSCE!B109)/PSCE!B109*100</f>
        <v>19.664879356568367</v>
      </c>
      <c r="C109" s="7">
        <f>(PSCE!C110-PSCE!C109)/PSCE!C109*100</f>
        <v>-6.7899530775600336</v>
      </c>
      <c r="D109" s="7">
        <f>(PSCE!D110-PSCE!D109)/PSCE!D109*100</f>
        <v>1.9609028076206847</v>
      </c>
      <c r="E109" s="7">
        <f>(PSCE!E110-PSCE!E109)/PSCE!E109*100</f>
        <v>-8.1551814527873245E-2</v>
      </c>
      <c r="F109" s="7">
        <f>(PSCE!F110-PSCE!F109)/PSCE!F109*100</f>
        <v>2.2783647220946257</v>
      </c>
      <c r="G109" s="7">
        <f>(PSCE!G110-PSCE!G109)/PSCE!G109*100</f>
        <v>0.82562885224054627</v>
      </c>
      <c r="H109" s="7">
        <f>(PSCE!H110-PSCE!H109)/PSCE!H109*100</f>
        <v>3.7047244745531014</v>
      </c>
    </row>
    <row r="110" spans="1:8" hidden="1">
      <c r="A110" s="10">
        <f>PSCE!A111</f>
        <v>36100</v>
      </c>
      <c r="B110" s="7">
        <f>(PSCE!B111-PSCE!B110)/PSCE!B110*100</f>
        <v>11.728464209700908</v>
      </c>
      <c r="C110" s="7">
        <f>(PSCE!C111-PSCE!C110)/PSCE!C110*100</f>
        <v>9.1353272135031105</v>
      </c>
      <c r="D110" s="7">
        <f>(PSCE!D111-PSCE!D110)/PSCE!D110*100</f>
        <v>1.0815616459405768</v>
      </c>
      <c r="E110" s="7">
        <f>(PSCE!E111-PSCE!E110)/PSCE!E110*100</f>
        <v>0.10105132241201734</v>
      </c>
      <c r="F110" s="7">
        <f>(PSCE!F111-PSCE!F110)/PSCE!F110*100</f>
        <v>-0.11676996317255008</v>
      </c>
      <c r="G110" s="7">
        <f>(PSCE!G111-PSCE!G110)/PSCE!G110*100</f>
        <v>0.58859367416693342</v>
      </c>
      <c r="H110" s="7">
        <f>(PSCE!H111-PSCE!H110)/PSCE!H110*100</f>
        <v>1.9990645164719514</v>
      </c>
    </row>
    <row r="111" spans="1:8" hidden="1">
      <c r="A111" s="10">
        <f>PSCE!A112</f>
        <v>36130</v>
      </c>
      <c r="B111" s="7">
        <f>(PSCE!B112-PSCE!B111)/PSCE!B111*100</f>
        <v>-5.4892721074794464</v>
      </c>
      <c r="C111" s="7">
        <f>(PSCE!C112-PSCE!C111)/PSCE!C111*100</f>
        <v>-9.5238095238095237</v>
      </c>
      <c r="D111" s="7">
        <f>(PSCE!D112-PSCE!D111)/PSCE!D111*100</f>
        <v>0.84673986691916125</v>
      </c>
      <c r="E111" s="7">
        <f>(PSCE!E112-PSCE!E111)/PSCE!E111*100</f>
        <v>0.12230397390848556</v>
      </c>
      <c r="F111" s="7">
        <f>(PSCE!F112-PSCE!F111)/PSCE!F111*100</f>
        <v>-1.4253597122302157</v>
      </c>
      <c r="G111" s="7">
        <f>(PSCE!G112-PSCE!G111)/PSCE!G111*100</f>
        <v>0.18221761402716327</v>
      </c>
      <c r="H111" s="7">
        <f>(PSCE!H112-PSCE!H111)/PSCE!H111*100</f>
        <v>1.9791661238463982</v>
      </c>
    </row>
    <row r="112" spans="1:8" hidden="1">
      <c r="A112" s="10">
        <f>PSCE!A113</f>
        <v>36161</v>
      </c>
      <c r="B112" s="7">
        <f>(PSCE!B113-PSCE!B112)/PSCE!B112*100</f>
        <v>7.913859863151754</v>
      </c>
      <c r="C112" s="7">
        <f>(PSCE!C113-PSCE!C112)/PSCE!C112*100</f>
        <v>1.1995801469485681</v>
      </c>
      <c r="D112" s="7">
        <f>(PSCE!D113-PSCE!D112)/PSCE!D112*100</f>
        <v>6.4603517446179884E-4</v>
      </c>
      <c r="E112" s="7">
        <f>(PSCE!E113-PSCE!E112)/PSCE!E112*100</f>
        <v>0.91518982433008889</v>
      </c>
      <c r="F112" s="7">
        <f>(PSCE!F113-PSCE!F112)/PSCE!F112*100</f>
        <v>-1.8428134835560828</v>
      </c>
      <c r="G112" s="7">
        <f>(PSCE!G113-PSCE!G112)/PSCE!G112*100</f>
        <v>0.44933573115684738</v>
      </c>
      <c r="H112" s="7">
        <f>(PSCE!H113-PSCE!H112)/PSCE!H112*100</f>
        <v>-0.48135638257101537</v>
      </c>
    </row>
    <row r="113" spans="1:8" hidden="1">
      <c r="A113" s="10">
        <f>PSCE!A114</f>
        <v>36192</v>
      </c>
      <c r="B113" s="7">
        <f>(PSCE!B114-PSCE!B113)/PSCE!B113*100</f>
        <v>-1.7596461046940279</v>
      </c>
      <c r="C113" s="7">
        <f>(PSCE!C114-PSCE!C113)/PSCE!C113*100</f>
        <v>10.742332197362572</v>
      </c>
      <c r="D113" s="7">
        <f>(PSCE!D114-PSCE!D113)/PSCE!D113*100</f>
        <v>0.34562658546774799</v>
      </c>
      <c r="E113" s="7">
        <f>(PSCE!E114-PSCE!E113)/PSCE!E113*100</f>
        <v>0.24209353264419936</v>
      </c>
      <c r="F113" s="7">
        <f>(PSCE!F114-PSCE!F113)/PSCE!F113*100</f>
        <v>-0.46935266508666756</v>
      </c>
      <c r="G113" s="7">
        <f>(PSCE!G114-PSCE!G113)/PSCE!G113*100</f>
        <v>0.31215889499831678</v>
      </c>
      <c r="H113" s="7">
        <f>(PSCE!H114-PSCE!H113)/PSCE!H113*100</f>
        <v>0.49703473595029657</v>
      </c>
    </row>
    <row r="114" spans="1:8" hidden="1">
      <c r="A114" s="10">
        <f>PSCE!A115</f>
        <v>36220</v>
      </c>
      <c r="B114" s="7">
        <f>(PSCE!B115-PSCE!B114)/PSCE!B114*100</f>
        <v>9.9464652023815479</v>
      </c>
      <c r="C114" s="7">
        <f>(PSCE!C115-PSCE!C114)/PSCE!C114*100</f>
        <v>3.1174739095531172</v>
      </c>
      <c r="D114" s="7">
        <f>(PSCE!D115-PSCE!D114)/PSCE!D114*100</f>
        <v>0.89639232669283375</v>
      </c>
      <c r="E114" s="7">
        <f>(PSCE!E115-PSCE!E114)/PSCE!E114*100</f>
        <v>-0.3526795982519359</v>
      </c>
      <c r="F114" s="7">
        <f>(PSCE!F115-PSCE!F114)/PSCE!F114*100</f>
        <v>1.4146979176393688</v>
      </c>
      <c r="G114" s="7">
        <f>(PSCE!G115-PSCE!G114)/PSCE!G114*100</f>
        <v>-7.2203634588591817E-2</v>
      </c>
      <c r="H114" s="7">
        <f>(PSCE!H115-PSCE!H114)/PSCE!H114*100</f>
        <v>2.1458898545393232</v>
      </c>
    </row>
    <row r="115" spans="1:8" hidden="1">
      <c r="A115" s="10">
        <f>PSCE!A116</f>
        <v>36251</v>
      </c>
      <c r="B115" s="7">
        <f>(PSCE!B116-PSCE!B115)/PSCE!B115*100</f>
        <v>-0.26848691695108073</v>
      </c>
      <c r="C115" s="7">
        <f>(PSCE!C116-PSCE!C115)/PSCE!C115*100</f>
        <v>-8.3171143116647208</v>
      </c>
      <c r="D115" s="7">
        <f>(PSCE!D116-PSCE!D115)/PSCE!D115*100</f>
        <v>-0.22737134057631936</v>
      </c>
      <c r="E115" s="7">
        <f>(PSCE!E116-PSCE!E115)/PSCE!E115*100</f>
        <v>-0.23851658074940371</v>
      </c>
      <c r="F115" s="7">
        <f>(PSCE!F116-PSCE!F115)/PSCE!F115*100</f>
        <v>0.29004189494038024</v>
      </c>
      <c r="G115" s="7">
        <f>(PSCE!G116-PSCE!G115)/PSCE!G115*100</f>
        <v>0.11296330219209869</v>
      </c>
      <c r="H115" s="7">
        <f>(PSCE!H116-PSCE!H115)/PSCE!H115*100</f>
        <v>-0.6152368661934845</v>
      </c>
    </row>
    <row r="116" spans="1:8" hidden="1">
      <c r="A116" s="10">
        <f>PSCE!A117</f>
        <v>36281</v>
      </c>
      <c r="B116" s="7">
        <f>(PSCE!B117-PSCE!B116)/PSCE!B116*100</f>
        <v>7.4192370870596829</v>
      </c>
      <c r="C116" s="7">
        <f>(PSCE!C117-PSCE!C116)/PSCE!C116*100</f>
        <v>4.7410133031418056</v>
      </c>
      <c r="D116" s="7">
        <f>(PSCE!D117-PSCE!D116)/PSCE!D116*100</f>
        <v>8.6124748713991214E-2</v>
      </c>
      <c r="E116" s="7">
        <f>(PSCE!E117-PSCE!E116)/PSCE!E116*100</f>
        <v>-0.13882461823229986</v>
      </c>
      <c r="F116" s="7">
        <f>(PSCE!F117-PSCE!F116)/PSCE!F116*100</f>
        <v>-0.32133676092544988</v>
      </c>
      <c r="G116" s="7">
        <f>(PSCE!G117-PSCE!G116)/PSCE!G116*100</f>
        <v>-0.16010490683419232</v>
      </c>
      <c r="H116" s="7">
        <f>(PSCE!H117-PSCE!H116)/PSCE!H116*100</f>
        <v>0.43333182346635263</v>
      </c>
    </row>
    <row r="117" spans="1:8" hidden="1">
      <c r="A117" s="10">
        <f>PSCE!A118</f>
        <v>36312</v>
      </c>
      <c r="B117" s="7">
        <f>(PSCE!B118-PSCE!B117)/PSCE!B117*100</f>
        <v>2.3362501061931868</v>
      </c>
      <c r="C117" s="7">
        <f>(PSCE!C118-PSCE!C117)/PSCE!C117*100</f>
        <v>-4.5534387244966901</v>
      </c>
      <c r="D117" s="7">
        <f>(PSCE!D118-PSCE!D117)/PSCE!D117*100</f>
        <v>2.6294433759113596</v>
      </c>
      <c r="E117" s="7">
        <f>(PSCE!E118-PSCE!E117)/PSCE!E117*100</f>
        <v>-0.16411801050355268</v>
      </c>
      <c r="F117" s="7">
        <f>(PSCE!F118-PSCE!F117)/PSCE!F117*100</f>
        <v>1.1144883485309016</v>
      </c>
      <c r="G117" s="7">
        <f>(PSCE!G118-PSCE!G117)/PSCE!G117*100</f>
        <v>0.2097428613609868</v>
      </c>
      <c r="H117" s="7">
        <f>(PSCE!H118-PSCE!H117)/PSCE!H117*100</f>
        <v>5.9011595858765045</v>
      </c>
    </row>
    <row r="118" spans="1:8" hidden="1">
      <c r="A118" s="10">
        <f>PSCE!A119</f>
        <v>36342</v>
      </c>
      <c r="B118" s="7">
        <f>(PSCE!B119-PSCE!B118)/PSCE!B118*100</f>
        <v>-9.8082350987879785</v>
      </c>
      <c r="C118" s="7">
        <f>(PSCE!C119-PSCE!C118)/PSCE!C118*100</f>
        <v>-3.2984144960362403</v>
      </c>
      <c r="D118" s="7">
        <f>(PSCE!D119-PSCE!D118)/PSCE!D118*100</f>
        <v>0.10210943142480015</v>
      </c>
      <c r="E118" s="7">
        <f>(PSCE!E119-PSCE!E118)/PSCE!E118*100</f>
        <v>-0.39646469530237688</v>
      </c>
      <c r="F118" s="7">
        <f>(PSCE!F119-PSCE!F118)/PSCE!F118*100</f>
        <v>-0.48733831298961555</v>
      </c>
      <c r="G118" s="7">
        <f>(PSCE!G119-PSCE!G118)/PSCE!G118*100</f>
        <v>0.61825922181637138</v>
      </c>
      <c r="H118" s="7">
        <f>(PSCE!H119-PSCE!H118)/PSCE!H118*100</f>
        <v>-0.19542894998343824</v>
      </c>
    </row>
    <row r="119" spans="1:8" hidden="1">
      <c r="A119" s="10">
        <f>PSCE!A120</f>
        <v>36373</v>
      </c>
      <c r="B119" s="7">
        <f>(PSCE!B120-PSCE!B119)/PSCE!B119*100</f>
        <v>14.321873993280867</v>
      </c>
      <c r="C119" s="7">
        <f>(PSCE!C120-PSCE!C119)/PSCE!C119*100</f>
        <v>-11.052554530815401</v>
      </c>
      <c r="D119" s="7">
        <f>(PSCE!D120-PSCE!D119)/PSCE!D119*100</f>
        <v>0.78328440397405918</v>
      </c>
      <c r="E119" s="7">
        <f>(PSCE!E120-PSCE!E119)/PSCE!E119*100</f>
        <v>5.4366820705991997E-2</v>
      </c>
      <c r="F119" s="7">
        <f>(PSCE!F120-PSCE!F119)/PSCE!F119*100</f>
        <v>-0.46684058766991626</v>
      </c>
      <c r="G119" s="7">
        <f>(PSCE!G120-PSCE!G119)/PSCE!G119*100</f>
        <v>0.88559022518428754</v>
      </c>
      <c r="H119" s="7">
        <f>(PSCE!H120-PSCE!H119)/PSCE!H119*100</f>
        <v>0.99470407790742332</v>
      </c>
    </row>
    <row r="120" spans="1:8" hidden="1">
      <c r="A120" s="10">
        <f>PSCE!A121</f>
        <v>36404</v>
      </c>
      <c r="B120" s="7">
        <f>(PSCE!B121-PSCE!B120)/PSCE!B120*100</f>
        <v>-11.324020772110623</v>
      </c>
      <c r="C120" s="7">
        <f>(PSCE!C121-PSCE!C120)/PSCE!C120*100</f>
        <v>-3.7195523370638575</v>
      </c>
      <c r="D120" s="7">
        <f>(PSCE!D121-PSCE!D120)/PSCE!D120*100</f>
        <v>1.661160323057111</v>
      </c>
      <c r="E120" s="7">
        <f>(PSCE!E121-PSCE!E120)/PSCE!E120*100</f>
        <v>0.4385794682709101</v>
      </c>
      <c r="F120" s="7">
        <f>(PSCE!F121-PSCE!F120)/PSCE!F120*100</f>
        <v>0.72193865820572956</v>
      </c>
      <c r="G120" s="7">
        <f>(PSCE!G121-PSCE!G120)/PSCE!G120*100</f>
        <v>0.36283743881810082</v>
      </c>
      <c r="H120" s="7">
        <f>(PSCE!H121-PSCE!H120)/PSCE!H120*100</f>
        <v>3.2706616904912797</v>
      </c>
    </row>
    <row r="121" spans="1:8" hidden="1">
      <c r="A121" s="10">
        <f>PSCE!A122</f>
        <v>36434</v>
      </c>
      <c r="B121" s="7">
        <f>(PSCE!B122-PSCE!B121)/PSCE!B121*100</f>
        <v>0.9397130924278192</v>
      </c>
      <c r="C121" s="7">
        <f>(PSCE!C122-PSCE!C121)/PSCE!C121*100</f>
        <v>-8.4957264957264957</v>
      </c>
      <c r="D121" s="7">
        <f>(PSCE!D122-PSCE!D121)/PSCE!D121*100</f>
        <v>-0.8587946521618598</v>
      </c>
      <c r="E121" s="7">
        <f>(PSCE!E122-PSCE!E121)/PSCE!E121*100</f>
        <v>0.51588221655460231</v>
      </c>
      <c r="F121" s="7">
        <f>(PSCE!F122-PSCE!F121)/PSCE!F121*100</f>
        <v>-4.5653761869978091E-2</v>
      </c>
      <c r="G121" s="7">
        <f>(PSCE!G122-PSCE!G121)/PSCE!G121*100</f>
        <v>0.2458374680236762</v>
      </c>
      <c r="H121" s="7">
        <f>(PSCE!H122-PSCE!H121)/PSCE!H121*100</f>
        <v>-2.2701857424698382</v>
      </c>
    </row>
    <row r="122" spans="1:8" hidden="1">
      <c r="A122" s="10">
        <f>PSCE!A123</f>
        <v>36465</v>
      </c>
      <c r="B122" s="7">
        <f>(PSCE!B123-PSCE!B122)/PSCE!B122*100</f>
        <v>0.62064313020013495</v>
      </c>
      <c r="C122" s="7">
        <f>(PSCE!C123-PSCE!C122)/PSCE!C122*100</f>
        <v>-1.0648234634784233</v>
      </c>
      <c r="D122" s="7">
        <f>(PSCE!D123-PSCE!D122)/PSCE!D122*100</f>
        <v>2.0872071307127245</v>
      </c>
      <c r="E122" s="7">
        <f>(PSCE!E123-PSCE!E122)/PSCE!E122*100</f>
        <v>-9.8033562078311515E-2</v>
      </c>
      <c r="F122" s="7">
        <f>(PSCE!F123-PSCE!F122)/PSCE!F122*100</f>
        <v>1.0779208915684662</v>
      </c>
      <c r="G122" s="7">
        <f>(PSCE!G123-PSCE!G122)/PSCE!G122*100</f>
        <v>0.64168888535158575</v>
      </c>
      <c r="H122" s="7">
        <f>(PSCE!H123-PSCE!H122)/PSCE!H122*100</f>
        <v>4.0704597465905072</v>
      </c>
    </row>
    <row r="123" spans="1:8" hidden="1">
      <c r="A123" s="10">
        <f>PSCE!A124</f>
        <v>36495</v>
      </c>
      <c r="B123" s="7">
        <f>(PSCE!B124-PSCE!B123)/PSCE!B123*100</f>
        <v>4.9970947123765246</v>
      </c>
      <c r="C123" s="7">
        <f>(PSCE!C124-PSCE!C123)/PSCE!C123*100</f>
        <v>8.0438066465256792</v>
      </c>
      <c r="D123" s="7">
        <f>(PSCE!D124-PSCE!D123)/PSCE!D123*100</f>
        <v>0.62859507800457048</v>
      </c>
      <c r="E123" s="7">
        <f>(PSCE!E124-PSCE!E123)/PSCE!E123*100</f>
        <v>0.75425228969445091</v>
      </c>
      <c r="F123" s="7">
        <f>(PSCE!F124-PSCE!F123)/PSCE!F123*100</f>
        <v>-0.22141888838680523</v>
      </c>
      <c r="G123" s="7">
        <f>(PSCE!G124-PSCE!G123)/PSCE!G123*100</f>
        <v>0.42654778027105311</v>
      </c>
      <c r="H123" s="7">
        <f>(PSCE!H124-PSCE!H123)/PSCE!H123*100</f>
        <v>0.86618783493266716</v>
      </c>
    </row>
    <row r="124" spans="1:8" hidden="1">
      <c r="A124" s="10">
        <f>PSCE!A125</f>
        <v>36526</v>
      </c>
      <c r="B124" s="7">
        <f>(PSCE!B125-PSCE!B124)/PSCE!B124*100</f>
        <v>-0.12770848410029373</v>
      </c>
      <c r="C124" s="7">
        <f>(PSCE!C125-PSCE!C124)/PSCE!C124*100</f>
        <v>-14.767563788885004</v>
      </c>
      <c r="D124" s="7">
        <f>(PSCE!D125-PSCE!D124)/PSCE!D124*100</f>
        <v>0.95488439461402286</v>
      </c>
      <c r="E124" s="7">
        <f>(PSCE!E125-PSCE!E124)/PSCE!E124*100</f>
        <v>-4.5833015048506606E-2</v>
      </c>
      <c r="F124" s="7">
        <f>(PSCE!F125-PSCE!F124)/PSCE!F124*100</f>
        <v>-0.99633168787645487</v>
      </c>
      <c r="G124" s="7">
        <f>(PSCE!G125-PSCE!G124)/PSCE!G124*100</f>
        <v>0.20916898393090042</v>
      </c>
      <c r="H124" s="7">
        <f>(PSCE!H125-PSCE!H124)/PSCE!H124*100</f>
        <v>2.0493891712491745</v>
      </c>
    </row>
    <row r="125" spans="1:8" hidden="1">
      <c r="A125" s="10">
        <f>PSCE!A126</f>
        <v>36557</v>
      </c>
      <c r="B125" s="7">
        <f>(PSCE!B126-PSCE!B125)/PSCE!B125*100</f>
        <v>0.17049571629512811</v>
      </c>
      <c r="C125" s="7">
        <f>(PSCE!C126-PSCE!C125)/PSCE!C125*100</f>
        <v>-0.63563666188230472</v>
      </c>
      <c r="D125" s="7">
        <f>(PSCE!D126-PSCE!D125)/PSCE!D125*100</f>
        <v>0.14484966926648205</v>
      </c>
      <c r="E125" s="7">
        <f>(PSCE!E126-PSCE!E125)/PSCE!E125*100</f>
        <v>0.71837982422621316</v>
      </c>
      <c r="F125" s="7">
        <f>(PSCE!F126-PSCE!F125)/PSCE!F125*100</f>
        <v>0.95146608114907816</v>
      </c>
      <c r="G125" s="7">
        <f>(PSCE!G126-PSCE!G125)/PSCE!G125*100</f>
        <v>0.82461568685231568</v>
      </c>
      <c r="H125" s="7">
        <f>(PSCE!H126-PSCE!H125)/PSCE!H125*100</f>
        <v>-0.66304243992670497</v>
      </c>
    </row>
    <row r="126" spans="1:8" hidden="1">
      <c r="A126" s="10">
        <f>PSCE!A127</f>
        <v>36586</v>
      </c>
      <c r="B126" s="7">
        <f>(PSCE!B127-PSCE!B126)/PSCE!B126*100</f>
        <v>-0.34892132249691504</v>
      </c>
      <c r="C126" s="7">
        <f>(PSCE!C127-PSCE!C126)/PSCE!C126*100</f>
        <v>28.704085843995049</v>
      </c>
      <c r="D126" s="7">
        <f>(PSCE!D127-PSCE!D126)/PSCE!D126*100</f>
        <v>0.18001411027632952</v>
      </c>
      <c r="E126" s="7">
        <f>(PSCE!E127-PSCE!E126)/PSCE!E126*100</f>
        <v>0.80620684422186806</v>
      </c>
      <c r="F126" s="7">
        <f>(PSCE!F127-PSCE!F126)/PSCE!F126*100</f>
        <v>-0.43046807739362908</v>
      </c>
      <c r="G126" s="7">
        <f>(PSCE!G127-PSCE!G126)/PSCE!G126*100</f>
        <v>0.59623262814861</v>
      </c>
      <c r="H126" s="7">
        <f>(PSCE!H127-PSCE!H126)/PSCE!H126*100</f>
        <v>-0.2788766255054092</v>
      </c>
    </row>
    <row r="127" spans="1:8" hidden="1">
      <c r="A127" s="10">
        <f>PSCE!A128</f>
        <v>36617</v>
      </c>
      <c r="B127" s="7">
        <f>(PSCE!B128-PSCE!B127)/PSCE!B127*100</f>
        <v>11.221657628421369</v>
      </c>
      <c r="C127" s="7">
        <f>(PSCE!C128-PSCE!C127)/PSCE!C127*100</f>
        <v>-17.524450857784192</v>
      </c>
      <c r="D127" s="7">
        <f>(PSCE!D128-PSCE!D127)/PSCE!D127*100</f>
        <v>-0.13202161780428237</v>
      </c>
      <c r="E127" s="7">
        <f>(PSCE!E128-PSCE!E127)/PSCE!E127*100</f>
        <v>0.29920400444101541</v>
      </c>
      <c r="F127" s="7">
        <f>(PSCE!F128-PSCE!F127)/PSCE!F127*100</f>
        <v>2.2663147355966142</v>
      </c>
      <c r="G127" s="7">
        <f>(PSCE!G128-PSCE!G127)/PSCE!G127*100</f>
        <v>0.5597710555751938</v>
      </c>
      <c r="H127" s="7">
        <f>(PSCE!H128-PSCE!H127)/PSCE!H127*100</f>
        <v>-1.089696103657013</v>
      </c>
    </row>
    <row r="128" spans="1:8" hidden="1">
      <c r="A128" s="10">
        <f>PSCE!A129</f>
        <v>36647</v>
      </c>
      <c r="B128" s="7">
        <f>(PSCE!B129-PSCE!B128)/PSCE!B128*100</f>
        <v>2.6452182593004951</v>
      </c>
      <c r="C128" s="7">
        <f>(PSCE!C129-PSCE!C128)/PSCE!C128*100</f>
        <v>2.9354587869362363</v>
      </c>
      <c r="D128" s="7">
        <f>(PSCE!D129-PSCE!D128)/PSCE!D128*100</f>
        <v>0.41682053538456704</v>
      </c>
      <c r="E128" s="7">
        <f>(PSCE!E129-PSCE!E128)/PSCE!E128*100</f>
        <v>0.46341463414634143</v>
      </c>
      <c r="F128" s="7">
        <f>(PSCE!F129-PSCE!F128)/PSCE!F128*100</f>
        <v>1.245995016019936</v>
      </c>
      <c r="G128" s="7">
        <f>(PSCE!G129-PSCE!G128)/PSCE!G128*100</f>
        <v>0.58265797976587741</v>
      </c>
      <c r="H128" s="7">
        <f>(PSCE!H129-PSCE!H128)/PSCE!H128*100</f>
        <v>0.17061745793282546</v>
      </c>
    </row>
    <row r="129" spans="1:8" hidden="1">
      <c r="A129" s="10">
        <f>PSCE!A130</f>
        <v>36678</v>
      </c>
      <c r="B129" s="7">
        <f>(PSCE!B130-PSCE!B129)/PSCE!B129*100</f>
        <v>7.4805505685218432E-3</v>
      </c>
      <c r="C129" s="7">
        <f>(PSCE!C130-PSCE!C129)/PSCE!C129*100</f>
        <v>23.550519357884799</v>
      </c>
      <c r="D129" s="7">
        <f>(PSCE!D130-PSCE!D129)/PSCE!D129*100</f>
        <v>0.69716400568059556</v>
      </c>
      <c r="E129" s="7">
        <f>(PSCE!E130-PSCE!E129)/PSCE!E129*100</f>
        <v>1.2176219022540946</v>
      </c>
      <c r="F129" s="7">
        <f>(PSCE!F130-PSCE!F129)/PSCE!F129*100</f>
        <v>0.50984528832630094</v>
      </c>
      <c r="G129" s="7">
        <f>(PSCE!G130-PSCE!G129)/PSCE!G129*100</f>
        <v>1.0972859885388191</v>
      </c>
      <c r="H129" s="7">
        <f>(PSCE!H130-PSCE!H129)/PSCE!H129*100</f>
        <v>0.22297333168167902</v>
      </c>
    </row>
    <row r="130" spans="1:8" hidden="1">
      <c r="A130" s="10">
        <f>PSCE!A131</f>
        <v>36708</v>
      </c>
      <c r="B130" s="7">
        <f>(PSCE!B131-PSCE!B130)/PSCE!B130*100</f>
        <v>11.317226419328296</v>
      </c>
      <c r="C130" s="7">
        <f>(PSCE!C131-PSCE!C130)/PSCE!C130*100</f>
        <v>-26.872516050137573</v>
      </c>
      <c r="D130" s="7">
        <f>(PSCE!D131-PSCE!D130)/PSCE!D130*100</f>
        <v>1.3961358099996501</v>
      </c>
      <c r="E130" s="7">
        <f>(PSCE!E131-PSCE!E130)/PSCE!E130*100</f>
        <v>0.62731784719275263</v>
      </c>
      <c r="F130" s="7">
        <f>(PSCE!F131-PSCE!F130)/PSCE!F130*100</f>
        <v>0.43291936330243136</v>
      </c>
      <c r="G130" s="7">
        <f>(PSCE!G131-PSCE!G130)/PSCE!G130*100</f>
        <v>1.7005175900099918</v>
      </c>
      <c r="H130" s="7">
        <f>(PSCE!H131-PSCE!H130)/PSCE!H130*100</f>
        <v>1.3935728789617727</v>
      </c>
    </row>
    <row r="131" spans="1:8" hidden="1">
      <c r="A131" s="10">
        <f>PSCE!A132</f>
        <v>36739</v>
      </c>
      <c r="B131" s="7">
        <f>(PSCE!B132-PSCE!B131)/PSCE!B131*100</f>
        <v>3.3328853648703132</v>
      </c>
      <c r="C131" s="7">
        <f>(PSCE!C132-PSCE!C131)/PSCE!C131*100</f>
        <v>7.7968227424749168</v>
      </c>
      <c r="D131" s="7">
        <f>(PSCE!D132-PSCE!D131)/PSCE!D131*100</f>
        <v>0.69947218683245049</v>
      </c>
      <c r="E131" s="7">
        <f>(PSCE!E132-PSCE!E131)/PSCE!E131*100</f>
        <v>0.82693118685711142</v>
      </c>
      <c r="F131" s="7">
        <f>(PSCE!F132-PSCE!F131)/PSCE!F131*100</f>
        <v>0.20899551530456745</v>
      </c>
      <c r="G131" s="7">
        <f>(PSCE!G132-PSCE!G131)/PSCE!G131*100</f>
        <v>0.98387982976504229</v>
      </c>
      <c r="H131" s="7">
        <f>(PSCE!H132-PSCE!H131)/PSCE!H131*100</f>
        <v>0.45233503267347858</v>
      </c>
    </row>
    <row r="132" spans="1:8" hidden="1">
      <c r="A132" s="10">
        <f>PSCE!A133</f>
        <v>36770</v>
      </c>
      <c r="B132" s="7">
        <f>(PSCE!B133-PSCE!B132)/PSCE!B132*100</f>
        <v>16.982052282481465</v>
      </c>
      <c r="C132" s="7">
        <f>(PSCE!C133-PSCE!C132)/PSCE!C132*100</f>
        <v>-11.498933488462285</v>
      </c>
      <c r="D132" s="7">
        <f>(PSCE!D133-PSCE!D132)/PSCE!D132*100</f>
        <v>1.5606450336367232</v>
      </c>
      <c r="E132" s="7">
        <f>(PSCE!E133-PSCE!E132)/PSCE!E132*100</f>
        <v>0.82924168030551004</v>
      </c>
      <c r="F132" s="7">
        <f>(PSCE!F133-PSCE!F132)/PSCE!F132*100</f>
        <v>0.74299369976102536</v>
      </c>
      <c r="G132" s="7">
        <f>(PSCE!G133-PSCE!G132)/PSCE!G132*100</f>
        <v>0.91066282420749278</v>
      </c>
      <c r="H132" s="7">
        <f>(PSCE!H133-PSCE!H132)/PSCE!H132*100</f>
        <v>2.4274495527355939</v>
      </c>
    </row>
    <row r="133" spans="1:8" hidden="1">
      <c r="A133" s="10">
        <f>PSCE!A134</f>
        <v>36800</v>
      </c>
      <c r="B133" s="7">
        <f>(PSCE!B134-PSCE!B133)/PSCE!B133*100</f>
        <v>2.557047166402624</v>
      </c>
      <c r="C133" s="7">
        <f>(PSCE!C134-PSCE!C133)/PSCE!C133*100</f>
        <v>0.74496056091148111</v>
      </c>
      <c r="D133" s="7">
        <f>(PSCE!D134-PSCE!D133)/PSCE!D133*100</f>
        <v>0.56348687476466741</v>
      </c>
      <c r="E133" s="7">
        <f>(PSCE!E134-PSCE!E133)/PSCE!E133*100</f>
        <v>1.0316343830032824</v>
      </c>
      <c r="F133" s="7">
        <f>(PSCE!F134-PSCE!F133)/PSCE!F133*100</f>
        <v>1.0049167601138618</v>
      </c>
      <c r="G133" s="7">
        <f>(PSCE!G134-PSCE!G133)/PSCE!G133*100</f>
        <v>1.0381539867489149</v>
      </c>
      <c r="H133" s="7">
        <f>(PSCE!H134-PSCE!H133)/PSCE!H133*100</f>
        <v>-2.9195597811599538E-2</v>
      </c>
    </row>
    <row r="134" spans="1:8" hidden="1">
      <c r="A134" s="10">
        <f>PSCE!A135</f>
        <v>36831</v>
      </c>
      <c r="B134" s="7">
        <f>(PSCE!B135-PSCE!B134)/PSCE!B134*100</f>
        <v>4.4797962004390364</v>
      </c>
      <c r="C134" s="7">
        <f>(PSCE!C135-PSCE!C134)/PSCE!C134*100</f>
        <v>41.344062635928665</v>
      </c>
      <c r="D134" s="7">
        <f>(PSCE!D135-PSCE!D134)/PSCE!D134*100</f>
        <v>1.4369620007935517</v>
      </c>
      <c r="E134" s="7">
        <f>(PSCE!E135-PSCE!E134)/PSCE!E134*100</f>
        <v>0.96576100539112419</v>
      </c>
      <c r="F134" s="7">
        <f>(PSCE!F135-PSCE!F134)/PSCE!F134*100</f>
        <v>3.018916264571502</v>
      </c>
      <c r="G134" s="7">
        <f>(PSCE!G135-PSCE!G134)/PSCE!G134*100</f>
        <v>1.4037499660820723</v>
      </c>
      <c r="H134" s="7">
        <f>(PSCE!H135-PSCE!H134)/PSCE!H134*100</f>
        <v>1.422960367040818</v>
      </c>
    </row>
    <row r="135" spans="1:8" hidden="1">
      <c r="A135" s="10">
        <f>PSCE!A136</f>
        <v>36861</v>
      </c>
      <c r="B135" s="7">
        <f>(PSCE!B136-PSCE!B135)/PSCE!B135*100</f>
        <v>-0.50062253579580829</v>
      </c>
      <c r="C135" s="7">
        <f>(PSCE!C136-PSCE!C135)/PSCE!C135*100</f>
        <v>20.387751961840284</v>
      </c>
      <c r="D135" s="7">
        <f>(PSCE!D136-PSCE!D135)/PSCE!D135*100</f>
        <v>-0.12138663571705345</v>
      </c>
      <c r="E135" s="7">
        <f>(PSCE!E136-PSCE!E135)/PSCE!E135*100</f>
        <v>0.90171325518485124</v>
      </c>
      <c r="F135" s="7">
        <f>(PSCE!F136-PSCE!F135)/PSCE!F135*100</f>
        <v>0.10362264776589572</v>
      </c>
      <c r="G135" s="7">
        <f>(PSCE!G136-PSCE!G135)/PSCE!G135*100</f>
        <v>0.91113430199887613</v>
      </c>
      <c r="H135" s="7">
        <f>(PSCE!H136-PSCE!H135)/PSCE!H135*100</f>
        <v>-1.3516671535283562</v>
      </c>
    </row>
    <row r="136" spans="1:8" hidden="1">
      <c r="A136" s="10">
        <f>PSCE!A137</f>
        <v>36892</v>
      </c>
      <c r="B136" s="7">
        <f>(PSCE!B137-PSCE!B136)/PSCE!B136*100</f>
        <v>-31.643160666336449</v>
      </c>
      <c r="C136" s="7">
        <f>(PSCE!C137-PSCE!C136)/PSCE!C136*100</f>
        <v>9.21523517382413</v>
      </c>
      <c r="D136" s="7">
        <f>(PSCE!D137-PSCE!D136)/PSCE!D136*100</f>
        <v>0.43042582922703537</v>
      </c>
      <c r="E136" s="7">
        <f>(PSCE!E137-PSCE!E136)/PSCE!E136*100</f>
        <v>0.5396975590951304</v>
      </c>
      <c r="F136" s="7">
        <f>(PSCE!F137-PSCE!F136)/PSCE!F136*100</f>
        <v>-0.31054614715746759</v>
      </c>
      <c r="G136" s="7">
        <f>(PSCE!G137-PSCE!G136)/PSCE!G136*100</f>
        <v>2.9407475173355606</v>
      </c>
      <c r="H136" s="7">
        <f>(PSCE!H137-PSCE!H136)/PSCE!H136*100</f>
        <v>-1.9230850582297971</v>
      </c>
    </row>
    <row r="137" spans="1:8" hidden="1">
      <c r="A137" s="10">
        <f>PSCE!A138</f>
        <v>36923</v>
      </c>
      <c r="B137" s="7">
        <f>(PSCE!B138-PSCE!B137)/PSCE!B137*100</f>
        <v>17.100797071049922</v>
      </c>
      <c r="C137" s="7">
        <f>(PSCE!C138-PSCE!C137)/PSCE!C137*100</f>
        <v>-13.622001170275015</v>
      </c>
      <c r="D137" s="7">
        <f>(PSCE!D138-PSCE!D137)/PSCE!D137*100</f>
        <v>0.9040296876172832</v>
      </c>
      <c r="E137" s="7">
        <f>(PSCE!E138-PSCE!E137)/PSCE!E137*100</f>
        <v>3.0831169283859388</v>
      </c>
      <c r="F137" s="7">
        <f>(PSCE!F138-PSCE!F137)/PSCE!F137*100</f>
        <v>0.71855789998338593</v>
      </c>
      <c r="G137" s="7">
        <f>(PSCE!G138-PSCE!G137)/PSCE!G137*100</f>
        <v>1.1325631217183361</v>
      </c>
      <c r="H137" s="7">
        <f>(PSCE!H138-PSCE!H137)/PSCE!H137*100</f>
        <v>0.15441350902542647</v>
      </c>
    </row>
    <row r="138" spans="1:8" hidden="1">
      <c r="A138" s="10">
        <f>PSCE!A139</f>
        <v>36951</v>
      </c>
      <c r="B138" s="7">
        <f>(PSCE!B139-PSCE!B138)/PSCE!B138*100</f>
        <v>-9.2069695489333991</v>
      </c>
      <c r="C138" s="7">
        <f>(PSCE!C139-PSCE!C138)/PSCE!C138*100</f>
        <v>0</v>
      </c>
      <c r="D138" s="7">
        <f>(PSCE!D139-PSCE!D138)/PSCE!D138*100</f>
        <v>0.89556734082179545</v>
      </c>
      <c r="E138" s="7">
        <f>(PSCE!E139-PSCE!E138)/PSCE!E138*100</f>
        <v>1.4624826700030433</v>
      </c>
      <c r="F138" s="7">
        <f>(PSCE!F139-PSCE!F138)/PSCE!F138*100</f>
        <v>3.0310528269206976</v>
      </c>
      <c r="G138" s="7">
        <f>(PSCE!G139-PSCE!G138)/PSCE!G138*100</f>
        <v>1.1321908125708415</v>
      </c>
      <c r="H138" s="7">
        <f>(PSCE!H139-PSCE!H138)/PSCE!H138*100</f>
        <v>0.28810997273937028</v>
      </c>
    </row>
    <row r="139" spans="1:8" hidden="1">
      <c r="A139" s="10">
        <f>PSCE!A140</f>
        <v>36982</v>
      </c>
      <c r="B139" s="7">
        <f>(PSCE!B140-PSCE!B139)/PSCE!B139*100</f>
        <v>-9.3012411220317102</v>
      </c>
      <c r="C139" s="7">
        <f>(PSCE!C140-PSCE!C139)/PSCE!C139*100</f>
        <v>-2.3980490448448721</v>
      </c>
      <c r="D139" s="7">
        <f>(PSCE!D140-PSCE!D139)/PSCE!D139*100</f>
        <v>0.27836970301836916</v>
      </c>
      <c r="E139" s="7">
        <f>(PSCE!E140-PSCE!E139)/PSCE!E139*100</f>
        <v>1.4947259669060673</v>
      </c>
      <c r="F139" s="7">
        <f>(PSCE!F140-PSCE!F139)/PSCE!F139*100</f>
        <v>-0.43227665706051877</v>
      </c>
      <c r="G139" s="7">
        <f>(PSCE!G140-PSCE!G139)/PSCE!G139*100</f>
        <v>0.913830448142116</v>
      </c>
      <c r="H139" s="7">
        <f>(PSCE!H140-PSCE!H139)/PSCE!H139*100</f>
        <v>-0.60891820399189256</v>
      </c>
    </row>
    <row r="140" spans="1:8" hidden="1">
      <c r="A140" s="10">
        <f>PSCE!A141</f>
        <v>37012</v>
      </c>
      <c r="B140" s="7">
        <f>(PSCE!B141-PSCE!B140)/PSCE!B140*100</f>
        <v>4.785445916551315</v>
      </c>
      <c r="C140" s="7">
        <f>(PSCE!C141-PSCE!C140)/PSCE!C140*100</f>
        <v>10.244308717379234</v>
      </c>
      <c r="D140" s="7">
        <f>(PSCE!D141-PSCE!D140)/PSCE!D140*100</f>
        <v>0.92406790724531651</v>
      </c>
      <c r="E140" s="7">
        <f>(PSCE!E141-PSCE!E140)/PSCE!E140*100</f>
        <v>-1.3150981808629409</v>
      </c>
      <c r="F140" s="7">
        <f>(PSCE!F141-PSCE!F140)/PSCE!F140*100</f>
        <v>4.1807364528059177</v>
      </c>
      <c r="G140" s="7">
        <f>(PSCE!G141-PSCE!G140)/PSCE!G140*100</f>
        <v>0.91262660926353445</v>
      </c>
      <c r="H140" s="7">
        <f>(PSCE!H141-PSCE!H140)/PSCE!H140*100</f>
        <v>1.1751795173122952</v>
      </c>
    </row>
    <row r="141" spans="1:8" hidden="1">
      <c r="A141" s="10">
        <f>PSCE!A142</f>
        <v>37043</v>
      </c>
      <c r="B141" s="7">
        <f>(PSCE!B142-PSCE!B141)/PSCE!B141*100</f>
        <v>6.2275901113417627</v>
      </c>
      <c r="C141" s="7">
        <f>(PSCE!C142-PSCE!C141)/PSCE!C141*100</f>
        <v>3.0345001259128686</v>
      </c>
      <c r="D141" s="7">
        <f>(PSCE!D142-PSCE!D141)/PSCE!D141*100</f>
        <v>0.52807766935088385</v>
      </c>
      <c r="E141" s="7">
        <f>(PSCE!E142-PSCE!E141)/PSCE!E141*100</f>
        <v>1.8234149100770294</v>
      </c>
      <c r="F141" s="7">
        <f>(PSCE!F142-PSCE!F141)/PSCE!F141*100</f>
        <v>1.3235067139990739</v>
      </c>
      <c r="G141" s="7">
        <f>(PSCE!G142-PSCE!G141)/PSCE!G141*100</f>
        <v>0.52597084077015988</v>
      </c>
      <c r="H141" s="7">
        <f>(PSCE!H142-PSCE!H141)/PSCE!H141*100</f>
        <v>0.10974745274881072</v>
      </c>
    </row>
    <row r="142" spans="1:8" hidden="1">
      <c r="A142" s="10">
        <f>PSCE!A143</f>
        <v>37073</v>
      </c>
      <c r="B142" s="7">
        <f>(PSCE!B143-PSCE!B142)/PSCE!B142*100</f>
        <v>5.5178539705098597</v>
      </c>
      <c r="C142" s="7">
        <f>(PSCE!C143-PSCE!C142)/PSCE!C142*100</f>
        <v>5.5969693266528164</v>
      </c>
      <c r="D142" s="7">
        <f>(PSCE!D143-PSCE!D142)/PSCE!D142*100</f>
        <v>0.9084995970079609</v>
      </c>
      <c r="E142" s="7">
        <f>(PSCE!E143-PSCE!E142)/PSCE!E142*100</f>
        <v>0.68787477738019376</v>
      </c>
      <c r="F142" s="7">
        <f>(PSCE!F143-PSCE!F142)/PSCE!F142*100</f>
        <v>6.7176967896721118</v>
      </c>
      <c r="G142" s="7">
        <f>(PSCE!G143-PSCE!G142)/PSCE!G142*100</f>
        <v>0.96729882111737575</v>
      </c>
      <c r="H142" s="7">
        <f>(PSCE!H143-PSCE!H142)/PSCE!H142*100</f>
        <v>0.25423258869347487</v>
      </c>
    </row>
    <row r="143" spans="1:8" hidden="1">
      <c r="A143" s="10">
        <f>PSCE!A144</f>
        <v>37104</v>
      </c>
      <c r="B143" s="7">
        <f>(PSCE!B144-PSCE!B143)/PSCE!B143*100</f>
        <v>0.51855343794194897</v>
      </c>
      <c r="C143" s="7">
        <f>(PSCE!C144-PSCE!C143)/PSCE!C143*100</f>
        <v>-0.21988195810670061</v>
      </c>
      <c r="D143" s="7">
        <f>(PSCE!D144-PSCE!D143)/PSCE!D143*100</f>
        <v>1.9528540500395861</v>
      </c>
      <c r="E143" s="7">
        <f>(PSCE!E144-PSCE!E143)/PSCE!E143*100</f>
        <v>0.75457613916655852</v>
      </c>
      <c r="F143" s="7">
        <f>(PSCE!F144-PSCE!F143)/PSCE!F143*100</f>
        <v>2.7156264497020306</v>
      </c>
      <c r="G143" s="7">
        <f>(PSCE!G144-PSCE!G143)/PSCE!G143*100</f>
        <v>1.1253523071549827</v>
      </c>
      <c r="H143" s="7">
        <f>(PSCE!H144-PSCE!H143)/PSCE!H143*100</f>
        <v>3.0430546277661716</v>
      </c>
    </row>
    <row r="144" spans="1:8" hidden="1">
      <c r="A144" s="10">
        <f>PSCE!A145</f>
        <v>37135</v>
      </c>
      <c r="B144" s="7">
        <f>(PSCE!B145-PSCE!B144)/PSCE!B144*100</f>
        <v>1.4236902050113895</v>
      </c>
      <c r="C144" s="7">
        <f>(PSCE!C145-PSCE!C144)/PSCE!C144*100</f>
        <v>2.3196474135931337E-2</v>
      </c>
      <c r="D144" s="7">
        <f>(PSCE!D145-PSCE!D144)/PSCE!D144*100</f>
        <v>1.7652910281982692</v>
      </c>
      <c r="E144" s="7">
        <f>(PSCE!E145-PSCE!E144)/PSCE!E144*100</f>
        <v>1.1386880123693408</v>
      </c>
      <c r="F144" s="7">
        <f>(PSCE!F145-PSCE!F144)/PSCE!F144*100</f>
        <v>2.0497498610339075</v>
      </c>
      <c r="G144" s="7">
        <f>(PSCE!G145-PSCE!G144)/PSCE!G144*100</f>
        <v>0.64336057508885369</v>
      </c>
      <c r="H144" s="7">
        <f>(PSCE!H145-PSCE!H144)/PSCE!H144*100</f>
        <v>3.0456810871297679</v>
      </c>
    </row>
    <row r="145" spans="1:8" hidden="1">
      <c r="A145" s="10">
        <f>PSCE!A146</f>
        <v>37165</v>
      </c>
      <c r="B145" s="7">
        <f>(PSCE!B146-PSCE!B145)/PSCE!B145*100</f>
        <v>7.0944941704924531</v>
      </c>
      <c r="C145" s="7">
        <f>(PSCE!C146-PSCE!C145)/PSCE!C145*100</f>
        <v>1.2987012987012987</v>
      </c>
      <c r="D145" s="7">
        <f>(PSCE!D146-PSCE!D145)/PSCE!D145*100</f>
        <v>0.81305754205411829</v>
      </c>
      <c r="E145" s="7">
        <f>(PSCE!E146-PSCE!E145)/PSCE!E145*100</f>
        <v>0.67838715841773367</v>
      </c>
      <c r="F145" s="7">
        <f>(PSCE!F146-PSCE!F145)/PSCE!F145*100</f>
        <v>1.7600599169333424</v>
      </c>
      <c r="G145" s="7">
        <f>(PSCE!G146-PSCE!G145)/PSCE!G145*100</f>
        <v>1.2481694445885392</v>
      </c>
      <c r="H145" s="7">
        <f>(PSCE!H146-PSCE!H145)/PSCE!H145*100</f>
        <v>0.29853138586684297</v>
      </c>
    </row>
    <row r="146" spans="1:8" hidden="1">
      <c r="A146" s="10">
        <f>PSCE!A147</f>
        <v>37196</v>
      </c>
      <c r="B146" s="7">
        <f>(PSCE!B147-PSCE!B146)/PSCE!B146*100</f>
        <v>8.4441017733230517</v>
      </c>
      <c r="C146" s="7">
        <f>(PSCE!C147-PSCE!C146)/PSCE!C146*100</f>
        <v>-0.5494505494505495</v>
      </c>
      <c r="D146" s="7">
        <f>(PSCE!D147-PSCE!D146)/PSCE!D146*100</f>
        <v>0.48011548225900447</v>
      </c>
      <c r="E146" s="7">
        <f>(PSCE!E147-PSCE!E146)/PSCE!E146*100</f>
        <v>1.692448831103097</v>
      </c>
      <c r="F146" s="7">
        <f>(PSCE!F147-PSCE!F146)/PSCE!F146*100</f>
        <v>-2.8001739654076476</v>
      </c>
      <c r="G146" s="7">
        <f>(PSCE!G147-PSCE!G146)/PSCE!G146*100</f>
        <v>0.92064555540228976</v>
      </c>
      <c r="H146" s="7">
        <f>(PSCE!H147-PSCE!H146)/PSCE!H146*100</f>
        <v>0.11905713144226929</v>
      </c>
    </row>
    <row r="147" spans="1:8" hidden="1">
      <c r="A147" s="10">
        <f>PSCE!A148</f>
        <v>37226</v>
      </c>
      <c r="B147" s="7">
        <f>(PSCE!B148-PSCE!B147)/PSCE!B147*100</f>
        <v>42.246110968916192</v>
      </c>
      <c r="C147" s="7">
        <f>(PSCE!C148-PSCE!C147)/PSCE!C147*100</f>
        <v>0.62154696132596687</v>
      </c>
      <c r="D147" s="7">
        <f>(PSCE!D148-PSCE!D147)/PSCE!D147*100</f>
        <v>2.5456030265910017</v>
      </c>
      <c r="E147" s="7">
        <f>(PSCE!E148-PSCE!E147)/PSCE!E147*100</f>
        <v>0.94724071424127421</v>
      </c>
      <c r="F147" s="7">
        <f>(PSCE!F148-PSCE!F147)/PSCE!F147*100</f>
        <v>3.493494871618366</v>
      </c>
      <c r="G147" s="7">
        <f>(PSCE!G148-PSCE!G147)/PSCE!G147*100</f>
        <v>1.2070870969379586</v>
      </c>
      <c r="H147" s="7">
        <f>(PSCE!H148-PSCE!H147)/PSCE!H147*100</f>
        <v>4.2135212571528902</v>
      </c>
    </row>
    <row r="148" spans="1:8" hidden="1">
      <c r="A148" s="10">
        <f>PSCE!A149</f>
        <v>37257</v>
      </c>
      <c r="B148" s="7">
        <f>(PSCE!B149-PSCE!B148)/PSCE!B148*100</f>
        <v>-9.6605222120036789</v>
      </c>
      <c r="C148" s="7">
        <f>(PSCE!C149-PSCE!C148)/PSCE!C148*100</f>
        <v>-3.225806451612903</v>
      </c>
      <c r="D148" s="7">
        <f>(PSCE!D149-PSCE!D148)/PSCE!D148*100</f>
        <v>0.40533797938854749</v>
      </c>
      <c r="E148" s="7">
        <f>(PSCE!E149-PSCE!E148)/PSCE!E148*100</f>
        <v>1.2526771544352167</v>
      </c>
      <c r="F148" s="7">
        <f>(PSCE!F149-PSCE!F148)/PSCE!F148*100</f>
        <v>-0.30928863613688518</v>
      </c>
      <c r="G148" s="7">
        <f>(PSCE!G149-PSCE!G148)/PSCE!G148*100</f>
        <v>0.72194226005355722</v>
      </c>
      <c r="H148" s="7">
        <f>(PSCE!H149-PSCE!H148)/PSCE!H148*100</f>
        <v>-3.714240858946917E-2</v>
      </c>
    </row>
    <row r="149" spans="1:8" hidden="1">
      <c r="A149" s="10">
        <f>PSCE!A150</f>
        <v>37288</v>
      </c>
      <c r="B149" s="7">
        <f>(PSCE!B150-PSCE!B149)/PSCE!B149*100</f>
        <v>-3.5143628557517812</v>
      </c>
      <c r="C149" s="7">
        <f>(PSCE!C150-PSCE!C149)/PSCE!C149*100</f>
        <v>-1.5484633569739952</v>
      </c>
      <c r="D149" s="7">
        <f>(PSCE!D150-PSCE!D149)/PSCE!D149*100</f>
        <v>8.5143165156697412E-2</v>
      </c>
      <c r="E149" s="7">
        <f>(PSCE!E150-PSCE!E149)/PSCE!E149*100</f>
        <v>1.1154396323462277</v>
      </c>
      <c r="F149" s="7">
        <f>(PSCE!F150-PSCE!F149)/PSCE!F149*100</f>
        <v>0.92407259140645848</v>
      </c>
      <c r="G149" s="7">
        <f>(PSCE!G150-PSCE!G149)/PSCE!G149*100</f>
        <v>1.5273930882302238</v>
      </c>
      <c r="H149" s="7">
        <f>(PSCE!H150-PSCE!H149)/PSCE!H149*100</f>
        <v>-1.7126331111621849</v>
      </c>
    </row>
    <row r="150" spans="1:8" hidden="1">
      <c r="A150" s="10">
        <f>PSCE!A151</f>
        <v>37316</v>
      </c>
      <c r="B150" s="7">
        <f>(PSCE!B151-PSCE!B150)/PSCE!B150*100</f>
        <v>-16.257626496628287</v>
      </c>
      <c r="C150" s="7">
        <f>(PSCE!C151-PSCE!C150)/PSCE!C150*100</f>
        <v>2.6293672709809099</v>
      </c>
      <c r="D150" s="7">
        <f>(PSCE!D151-PSCE!D150)/PSCE!D150*100</f>
        <v>0.84763443520957971</v>
      </c>
      <c r="E150" s="7">
        <f>(PSCE!E151-PSCE!E150)/PSCE!E150*100</f>
        <v>2.0392192273541316</v>
      </c>
      <c r="F150" s="7">
        <f>(PSCE!F151-PSCE!F150)/PSCE!F150*100</f>
        <v>1.4114302713780451</v>
      </c>
      <c r="G150" s="7">
        <f>(PSCE!G151-PSCE!G150)/PSCE!G150*100</f>
        <v>0.53844992830729754</v>
      </c>
      <c r="H150" s="7">
        <f>(PSCE!H151-PSCE!H150)/PSCE!H150*100</f>
        <v>0.79192794702812663</v>
      </c>
    </row>
    <row r="151" spans="1:8" hidden="1">
      <c r="A151" s="10">
        <f>PSCE!A152</f>
        <v>37347</v>
      </c>
      <c r="B151" s="7">
        <f>(PSCE!B152-PSCE!B151)/PSCE!B151*100</f>
        <v>-5.486168173103259</v>
      </c>
      <c r="C151" s="7">
        <f>(PSCE!C152-PSCE!C151)/PSCE!C151*100</f>
        <v>-1.8717828731867103</v>
      </c>
      <c r="D151" s="7">
        <f>(PSCE!D152-PSCE!D151)/PSCE!D151*100</f>
        <v>0.15636276160692808</v>
      </c>
      <c r="E151" s="7">
        <f>(PSCE!E152-PSCE!E151)/PSCE!E151*100</f>
        <v>1.0206188608005662</v>
      </c>
      <c r="F151" s="7">
        <f>(PSCE!F152-PSCE!F151)/PSCE!F151*100</f>
        <v>-3.911342894393742E-2</v>
      </c>
      <c r="G151" s="7">
        <f>(PSCE!G152-PSCE!G151)/PSCE!G151*100</f>
        <v>0.79040109290027671</v>
      </c>
      <c r="H151" s="7">
        <f>(PSCE!H152-PSCE!H151)/PSCE!H151*100</f>
        <v>-0.70025249303034176</v>
      </c>
    </row>
    <row r="152" spans="1:8" hidden="1">
      <c r="A152" s="10">
        <f>PSCE!A153</f>
        <v>37377</v>
      </c>
      <c r="B152" s="7">
        <f>(PSCE!B153-PSCE!B152)/PSCE!B152*100</f>
        <v>1.7300837511229608</v>
      </c>
      <c r="C152" s="7">
        <f>(PSCE!C153-PSCE!C152)/PSCE!C152*100</f>
        <v>-1.6690510252742015</v>
      </c>
      <c r="D152" s="7">
        <f>(PSCE!D153-PSCE!D152)/PSCE!D152*100</f>
        <v>0.58668588126976506</v>
      </c>
      <c r="E152" s="7">
        <f>(PSCE!E153-PSCE!E152)/PSCE!E152*100</f>
        <v>1.6410196513563231</v>
      </c>
      <c r="F152" s="7">
        <f>(PSCE!F153-PSCE!F152)/PSCE!F152*100</f>
        <v>2.5629320464327638</v>
      </c>
      <c r="G152" s="7">
        <f>(PSCE!G153-PSCE!G152)/PSCE!G152*100</f>
        <v>1.2466812882373313</v>
      </c>
      <c r="H152" s="7">
        <f>(PSCE!H153-PSCE!H152)/PSCE!H152*100</f>
        <v>-0.6206923406409407</v>
      </c>
    </row>
    <row r="153" spans="1:8" hidden="1">
      <c r="A153" s="10">
        <f>PSCE!A154</f>
        <v>37408</v>
      </c>
      <c r="B153" s="7">
        <f>(PSCE!B154-PSCE!B153)/PSCE!B153*100</f>
        <v>-9.2724475843208758</v>
      </c>
      <c r="C153" s="7">
        <f>(PSCE!C154-PSCE!C153)/PSCE!C153*100</f>
        <v>-1.5761396702230843</v>
      </c>
      <c r="D153" s="7">
        <f>(PSCE!D154-PSCE!D153)/PSCE!D153*100</f>
        <v>0.92360738567533007</v>
      </c>
      <c r="E153" s="7">
        <f>(PSCE!E154-PSCE!E153)/PSCE!E153*100</f>
        <v>0.99543221580625696</v>
      </c>
      <c r="F153" s="7">
        <f>(PSCE!F154-PSCE!F153)/PSCE!F153*100</f>
        <v>0.4578114071342278</v>
      </c>
      <c r="G153" s="7">
        <f>(PSCE!G154-PSCE!G153)/PSCE!G153*100</f>
        <v>1.1118017219502685</v>
      </c>
      <c r="H153" s="7">
        <f>(PSCE!H154-PSCE!H153)/PSCE!H153*100</f>
        <v>0.76092407999498468</v>
      </c>
    </row>
    <row r="154" spans="1:8" hidden="1">
      <c r="A154" s="10">
        <f>PSCE!A155</f>
        <v>37438</v>
      </c>
      <c r="B154" s="7">
        <f>(PSCE!B155-PSCE!B154)/PSCE!B154*100</f>
        <v>3.0299224465446324</v>
      </c>
      <c r="C154" s="7">
        <f>(PSCE!C155-PSCE!C154)/PSCE!C154*100</f>
        <v>0.62823355506282341</v>
      </c>
      <c r="D154" s="7">
        <f>(PSCE!D155-PSCE!D154)/PSCE!D154*100</f>
        <v>1.6561749299280275E-2</v>
      </c>
      <c r="E154" s="7">
        <f>(PSCE!E155-PSCE!E154)/PSCE!E154*100</f>
        <v>1.2672270341767291</v>
      </c>
      <c r="F154" s="7">
        <f>(PSCE!F155-PSCE!F154)/PSCE!F154*100</f>
        <v>-0.39875941515285773</v>
      </c>
      <c r="G154" s="7">
        <f>(PSCE!G155-PSCE!G154)/PSCE!G154*100</f>
        <v>1.0282841803552982</v>
      </c>
      <c r="H154" s="7">
        <f>(PSCE!H155-PSCE!H154)/PSCE!H154*100</f>
        <v>-1.3559757036530071</v>
      </c>
    </row>
    <row r="155" spans="1:8" hidden="1">
      <c r="A155" s="10">
        <f>PSCE!A156</f>
        <v>37469</v>
      </c>
      <c r="B155" s="7">
        <f>(PSCE!B156-PSCE!B155)/PSCE!B155*100</f>
        <v>11.616992746998232</v>
      </c>
      <c r="C155" s="7">
        <f>(PSCE!C156-PSCE!C155)/PSCE!C155*100</f>
        <v>1.7137960582690661</v>
      </c>
      <c r="D155" s="7">
        <f>(PSCE!D156-PSCE!D155)/PSCE!D155*100</f>
        <v>1.1495104842169008</v>
      </c>
      <c r="E155" s="7">
        <f>(PSCE!E156-PSCE!E155)/PSCE!E155*100</f>
        <v>1.7401196595601247</v>
      </c>
      <c r="F155" s="7">
        <f>(PSCE!F156-PSCE!F155)/PSCE!F155*100</f>
        <v>-4.7661413319776309E-2</v>
      </c>
      <c r="G155" s="7">
        <f>(PSCE!G156-PSCE!G155)/PSCE!G155*100</f>
        <v>0.91268798312157295</v>
      </c>
      <c r="H155" s="7">
        <f>(PSCE!H156-PSCE!H155)/PSCE!H155*100</f>
        <v>1.3915662413125662</v>
      </c>
    </row>
    <row r="156" spans="1:8" hidden="1">
      <c r="A156" s="10">
        <f>PSCE!A157</f>
        <v>37500</v>
      </c>
      <c r="B156" s="7">
        <f>(PSCE!B157-PSCE!B156)/PSCE!B156*100</f>
        <v>-9.3321684049582263</v>
      </c>
      <c r="C156" s="7">
        <f>(PSCE!C157-PSCE!C156)/PSCE!C156*100</f>
        <v>3.6827536406306414</v>
      </c>
      <c r="D156" s="7">
        <f>(PSCE!D157-PSCE!D156)/PSCE!D156*100</f>
        <v>1.2561877811298985</v>
      </c>
      <c r="E156" s="7">
        <f>(PSCE!E157-PSCE!E156)/PSCE!E156*100</f>
        <v>0.93041233555583158</v>
      </c>
      <c r="F156" s="7">
        <f>(PSCE!F157-PSCE!F156)/PSCE!F156*100</f>
        <v>-1.3415138125059605</v>
      </c>
      <c r="G156" s="7">
        <f>(PSCE!G157-PSCE!G156)/PSCE!G156*100</f>
        <v>-0.12023433207509474</v>
      </c>
      <c r="H156" s="7">
        <f>(PSCE!H157-PSCE!H156)/PSCE!H156*100</f>
        <v>3.1656175520312906</v>
      </c>
    </row>
    <row r="157" spans="1:8" hidden="1">
      <c r="A157" s="10">
        <f>PSCE!A158</f>
        <v>37530</v>
      </c>
      <c r="B157" s="7">
        <f>(PSCE!B158-PSCE!B157)/PSCE!B157*100</f>
        <v>-1.0629968682245241</v>
      </c>
      <c r="C157" s="7">
        <f>(PSCE!C158-PSCE!C157)/PSCE!C157*100</f>
        <v>2.5188624492164831</v>
      </c>
      <c r="D157" s="7">
        <f>(PSCE!D158-PSCE!D157)/PSCE!D157*100</f>
        <v>0.24990684310531194</v>
      </c>
      <c r="E157" s="7">
        <f>(PSCE!E158-PSCE!E157)/PSCE!E157*100</f>
        <v>1.4032688230869179</v>
      </c>
      <c r="F157" s="7">
        <f>(PSCE!F158-PSCE!F157)/PSCE!F157*100</f>
        <v>1.2147575318189141</v>
      </c>
      <c r="G157" s="7">
        <f>(PSCE!G158-PSCE!G157)/PSCE!G157*100</f>
        <v>0.64833237482541461</v>
      </c>
      <c r="H157" s="7">
        <f>(PSCE!H158-PSCE!H157)/PSCE!H157*100</f>
        <v>-0.60110875357556071</v>
      </c>
    </row>
    <row r="158" spans="1:8" hidden="1">
      <c r="A158" s="10">
        <f>PSCE!A159</f>
        <v>37561</v>
      </c>
      <c r="B158" s="7">
        <f>(PSCE!B159-PSCE!B158)/PSCE!B158*100</f>
        <v>3.2780398721655759</v>
      </c>
      <c r="C158" s="7">
        <f>(PSCE!C159-PSCE!C158)/PSCE!C158*100</f>
        <v>2.2758152173913042</v>
      </c>
      <c r="D158" s="7">
        <f>(PSCE!D159-PSCE!D158)/PSCE!D158*100</f>
        <v>1.1934292274964866</v>
      </c>
      <c r="E158" s="7">
        <f>(PSCE!E159-PSCE!E158)/PSCE!E158*100</f>
        <v>2.0919599142175045</v>
      </c>
      <c r="F158" s="7">
        <f>(PSCE!F159-PSCE!F158)/PSCE!F158*100</f>
        <v>1.4771424933146569</v>
      </c>
      <c r="G158" s="7">
        <f>(PSCE!G159-PSCE!G158)/PSCE!G158*100</f>
        <v>1.0952428273306738</v>
      </c>
      <c r="H158" s="7">
        <f>(PSCE!H159-PSCE!H158)/PSCE!H158*100</f>
        <v>1.0119508015226657</v>
      </c>
    </row>
    <row r="159" spans="1:8" hidden="1">
      <c r="A159" s="10">
        <f>PSCE!A160</f>
        <v>37591</v>
      </c>
      <c r="B159" s="7">
        <f>(PSCE!B160-PSCE!B159)/PSCE!B159*100</f>
        <v>-7.3264175409642824</v>
      </c>
      <c r="C159" s="7">
        <f>(PSCE!C160-PSCE!C159)/PSCE!C159*100</f>
        <v>-0.7306542676851544</v>
      </c>
      <c r="D159" s="7">
        <f>(PSCE!D160-PSCE!D159)/PSCE!D159*100</f>
        <v>0.65752426631857752</v>
      </c>
      <c r="E159" s="7">
        <f>(PSCE!E160-PSCE!E159)/PSCE!E159*100</f>
        <v>1.2247001004069122</v>
      </c>
      <c r="F159" s="7">
        <f>(PSCE!F160-PSCE!F159)/PSCE!F159*100</f>
        <v>-1.7160245953068138</v>
      </c>
      <c r="G159" s="7">
        <f>(PSCE!G160-PSCE!G159)/PSCE!G159*100</f>
        <v>0.40442338072669826</v>
      </c>
      <c r="H159" s="7">
        <f>(PSCE!H160-PSCE!H159)/PSCE!H159*100</f>
        <v>1.0509839837547905</v>
      </c>
    </row>
    <row r="160" spans="1:8" hidden="1">
      <c r="A160" s="10">
        <f>PSCE!A161</f>
        <v>37622</v>
      </c>
      <c r="B160" s="7">
        <f>(PSCE!B161-PSCE!B160)/PSCE!B160*100</f>
        <v>157.7656935699294</v>
      </c>
      <c r="C160" s="7">
        <f>(PSCE!C161-PSCE!C160)/PSCE!C160*100</f>
        <v>-16.025426564068251</v>
      </c>
      <c r="D160" s="7">
        <f>(PSCE!D161-PSCE!D160)/PSCE!D160*100</f>
        <v>1.31354545687587</v>
      </c>
      <c r="E160" s="7">
        <f>(PSCE!E161-PSCE!E160)/PSCE!E160*100</f>
        <v>1.3704172594265132</v>
      </c>
      <c r="F160" s="7">
        <f>(PSCE!F161-PSCE!F160)/PSCE!F160*100</f>
        <v>0.14682881675125284</v>
      </c>
      <c r="G160" s="7">
        <f>(PSCE!G161-PSCE!G160)/PSCE!G160*100</f>
        <v>1.0492933615848841</v>
      </c>
      <c r="H160" s="7">
        <f>(PSCE!H161-PSCE!H160)/PSCE!H160*100</f>
        <v>1.7138590802215314</v>
      </c>
    </row>
    <row r="161" spans="1:8" hidden="1">
      <c r="A161" s="10">
        <f>PSCE!A162</f>
        <v>37653</v>
      </c>
      <c r="B161" s="7">
        <f>(PSCE!B162-PSCE!B161)/PSCE!B161*100</f>
        <v>4.5782597431437138</v>
      </c>
      <c r="C161" s="7">
        <f>(PSCE!C162-PSCE!C161)/PSCE!C161*100</f>
        <v>-24.116865869853918</v>
      </c>
      <c r="D161" s="7">
        <f>(PSCE!D162-PSCE!D161)/PSCE!D161*100</f>
        <v>0.37030532328785881</v>
      </c>
      <c r="E161" s="7">
        <f>(PSCE!E162-PSCE!E161)/PSCE!E161*100</f>
        <v>1.5978060744956162</v>
      </c>
      <c r="F161" s="7">
        <f>(PSCE!F162-PSCE!F161)/PSCE!F161*100</f>
        <v>1.9155378486055776</v>
      </c>
      <c r="G161" s="7">
        <f>(PSCE!G162-PSCE!G161)/PSCE!G161*100</f>
        <v>1.2799175095068216</v>
      </c>
      <c r="H161" s="7">
        <f>(PSCE!H162-PSCE!H161)/PSCE!H161*100</f>
        <v>-1.1149212470465359</v>
      </c>
    </row>
    <row r="162" spans="1:8" hidden="1">
      <c r="A162" s="10">
        <f>PSCE!A163</f>
        <v>37681</v>
      </c>
      <c r="B162" s="7">
        <f>(PSCE!B163-PSCE!B162)/PSCE!B162*100</f>
        <v>6.1532653831634576</v>
      </c>
      <c r="C162" s="7">
        <f>(PSCE!C163-PSCE!C162)/PSCE!C162*100</f>
        <v>-7.2453622681134062</v>
      </c>
      <c r="D162" s="7">
        <f>(PSCE!D163-PSCE!D162)/PSCE!D162*100</f>
        <v>1.2478387107297817</v>
      </c>
      <c r="E162" s="7">
        <f>(PSCE!E163-PSCE!E162)/PSCE!E162*100</f>
        <v>1.1772905842098593</v>
      </c>
      <c r="F162" s="7">
        <f>(PSCE!F163-PSCE!F162)/PSCE!F162*100</f>
        <v>-0.51288466349762329</v>
      </c>
      <c r="G162" s="7">
        <f>(PSCE!G163-PSCE!G162)/PSCE!G162*100</f>
        <v>1.286632821094492</v>
      </c>
      <c r="H162" s="7">
        <f>(PSCE!H163-PSCE!H162)/PSCE!H162*100</f>
        <v>1.4343853636558361</v>
      </c>
    </row>
    <row r="163" spans="1:8" hidden="1">
      <c r="A163" s="10">
        <f>PSCE!A164</f>
        <v>37712</v>
      </c>
      <c r="B163" s="7">
        <f>(PSCE!B164-PSCE!B163)/PSCE!B163*100</f>
        <v>14.194745732574679</v>
      </c>
      <c r="C163" s="7">
        <f>(PSCE!C164-PSCE!C163)/PSCE!C163*100</f>
        <v>-3.4150943396226414</v>
      </c>
      <c r="D163" s="7">
        <f>(PSCE!D164-PSCE!D163)/PSCE!D163*100</f>
        <v>3.1264783290689109</v>
      </c>
      <c r="E163" s="7">
        <f>(PSCE!E164-PSCE!E163)/PSCE!E163*100</f>
        <v>1.5794286000576159</v>
      </c>
      <c r="F163" s="7">
        <f>(PSCE!F164-PSCE!F163)/PSCE!F163*100</f>
        <v>3.0020118194392054</v>
      </c>
      <c r="G163" s="7">
        <f>(PSCE!G164-PSCE!G163)/PSCE!G163*100</f>
        <v>1.2301496282904056</v>
      </c>
      <c r="H163" s="7">
        <f>(PSCE!H164-PSCE!H163)/PSCE!H163*100</f>
        <v>5.6374744231091301</v>
      </c>
    </row>
    <row r="164" spans="1:8" hidden="1">
      <c r="A164" s="10">
        <f>PSCE!A165</f>
        <v>37742</v>
      </c>
      <c r="B164" s="7">
        <f>(PSCE!B165-PSCE!B164)/PSCE!B164*100</f>
        <v>-23.960411456153839</v>
      </c>
      <c r="C164" s="7">
        <f>(PSCE!C165-PSCE!C164)/PSCE!C164*100</f>
        <v>3.3600312561047079</v>
      </c>
      <c r="D164" s="7">
        <f>(PSCE!D165-PSCE!D164)/PSCE!D164*100</f>
        <v>-0.34638588438465734</v>
      </c>
      <c r="E164" s="7">
        <f>(PSCE!E165-PSCE!E164)/PSCE!E164*100</f>
        <v>1.5339087546239212</v>
      </c>
      <c r="F164" s="7">
        <f>(PSCE!F165-PSCE!F164)/PSCE!F164*100</f>
        <v>3.3509323404644915</v>
      </c>
      <c r="G164" s="7">
        <f>(PSCE!G165-PSCE!G164)/PSCE!G164*100</f>
        <v>1.3914666044682871</v>
      </c>
      <c r="H164" s="7">
        <f>(PSCE!H165-PSCE!H164)/PSCE!H164*100</f>
        <v>-3.0870665113425657</v>
      </c>
    </row>
    <row r="165" spans="1:8" hidden="1">
      <c r="A165" s="10">
        <f>PSCE!A166</f>
        <v>37773</v>
      </c>
      <c r="B165" s="7">
        <f>(PSCE!B166-PSCE!B165)/PSCE!B165*100</f>
        <v>-9.8853281457970716</v>
      </c>
      <c r="C165" s="7">
        <f>(PSCE!C166-PSCE!C165)/PSCE!C165*100</f>
        <v>19.523719523719524</v>
      </c>
      <c r="D165" s="7">
        <f>(PSCE!D166-PSCE!D165)/PSCE!D165*100</f>
        <v>1.7913919129414881</v>
      </c>
      <c r="E165" s="7">
        <f>(PSCE!E166-PSCE!E165)/PSCE!E165*100</f>
        <v>1.0286116778393082</v>
      </c>
      <c r="F165" s="7">
        <f>(PSCE!F166-PSCE!F165)/PSCE!F165*100</f>
        <v>-0.14469216004724642</v>
      </c>
      <c r="G165" s="7">
        <f>(PSCE!G166-PSCE!G165)/PSCE!G165*100</f>
        <v>0.9099841927628487</v>
      </c>
      <c r="H165" s="7">
        <f>(PSCE!H166-PSCE!H165)/PSCE!H165*100</f>
        <v>3.2017610930726312</v>
      </c>
    </row>
    <row r="166" spans="1:8" hidden="1">
      <c r="A166" s="10">
        <f>PSCE!A167</f>
        <v>37803</v>
      </c>
      <c r="B166" s="7">
        <f>(PSCE!B167-PSCE!B166)/PSCE!B166*100</f>
        <v>1.3406805658126455</v>
      </c>
      <c r="C166" s="7">
        <f>(PSCE!C167-PSCE!C166)/PSCE!C166*100</f>
        <v>-0.39531941808981658</v>
      </c>
      <c r="D166" s="7">
        <f>(PSCE!D167-PSCE!D166)/PSCE!D166*100</f>
        <v>0.3610735041490552</v>
      </c>
      <c r="E166" s="7">
        <f>(PSCE!E167-PSCE!E166)/PSCE!E166*100</f>
        <v>2.395691841665565</v>
      </c>
      <c r="F166" s="7">
        <f>(PSCE!F167-PSCE!F166)/PSCE!F166*100</f>
        <v>-1.4815471965933287</v>
      </c>
      <c r="G166" s="7">
        <f>(PSCE!G167-PSCE!G166)/PSCE!G166*100</f>
        <v>1.3010486549859963</v>
      </c>
      <c r="H166" s="7">
        <f>(PSCE!H167-PSCE!H166)/PSCE!H166*100</f>
        <v>-1.0020951645806913</v>
      </c>
    </row>
    <row r="167" spans="1:8" hidden="1">
      <c r="A167" s="10">
        <f>PSCE!A168</f>
        <v>37834</v>
      </c>
      <c r="B167" s="7">
        <f>(PSCE!B168-PSCE!B167)/PSCE!B167*100</f>
        <v>1.1085262626828858</v>
      </c>
      <c r="C167" s="7">
        <f>(PSCE!C168-PSCE!C167)/PSCE!C167*100</f>
        <v>16.288299730115892</v>
      </c>
      <c r="D167" s="7">
        <f>(PSCE!D168-PSCE!D167)/PSCE!D167*100</f>
        <v>0.18762956204888692</v>
      </c>
      <c r="E167" s="7">
        <f>(PSCE!E168-PSCE!E167)/PSCE!E167*100</f>
        <v>1.0401014274981217</v>
      </c>
      <c r="F167" s="7">
        <f>(PSCE!F168-PSCE!F167)/PSCE!F167*100</f>
        <v>3.5869728350592829</v>
      </c>
      <c r="G167" s="7">
        <f>(PSCE!G168-PSCE!G167)/PSCE!G167*100</f>
        <v>1.2499397212711578</v>
      </c>
      <c r="H167" s="7">
        <f>(PSCE!H168-PSCE!H167)/PSCE!H167*100</f>
        <v>-1.6095570933292491</v>
      </c>
    </row>
    <row r="168" spans="1:8" hidden="1">
      <c r="A168" s="10">
        <f>PSCE!A169</f>
        <v>37865</v>
      </c>
      <c r="B168" s="7">
        <f>(PSCE!B169-PSCE!B168)/PSCE!B168*100</f>
        <v>16.647954869918362</v>
      </c>
      <c r="C168" s="7">
        <f>(PSCE!C169-PSCE!C168)/PSCE!C168*100</f>
        <v>-10.498293515358363</v>
      </c>
      <c r="D168" s="7">
        <f>(PSCE!D169-PSCE!D168)/PSCE!D168*100</f>
        <v>0.94223895580931327</v>
      </c>
      <c r="E168" s="7">
        <f>(PSCE!E169-PSCE!E168)/PSCE!E168*100</f>
        <v>1.4825142326013709</v>
      </c>
      <c r="F168" s="7">
        <f>(PSCE!F169-PSCE!F168)/PSCE!F168*100</f>
        <v>0.94465372355838884</v>
      </c>
      <c r="G168" s="7">
        <f>(PSCE!G169-PSCE!G168)/PSCE!G168*100</f>
        <v>1.1964069688800831</v>
      </c>
      <c r="H168" s="7">
        <f>(PSCE!H169-PSCE!H168)/PSCE!H168*100</f>
        <v>0.49423335456024903</v>
      </c>
    </row>
    <row r="169" spans="1:8" hidden="1">
      <c r="A169" s="10">
        <f>PSCE!A170</f>
        <v>37895</v>
      </c>
      <c r="B169" s="7">
        <f>(PSCE!B170-PSCE!B169)/PSCE!B169*100</f>
        <v>4.0150668979776132</v>
      </c>
      <c r="C169" s="7">
        <f>(PSCE!C170-PSCE!C169)/PSCE!C169*100</f>
        <v>7.2300183038438073</v>
      </c>
      <c r="D169" s="7">
        <f>(PSCE!D170-PSCE!D169)/PSCE!D169*100</f>
        <v>0.83343678874405136</v>
      </c>
      <c r="E169" s="7">
        <f>(PSCE!E170-PSCE!E169)/PSCE!E169*100</f>
        <v>2.3401186087514025</v>
      </c>
      <c r="F169" s="7">
        <f>(PSCE!F170-PSCE!F169)/PSCE!F169*100</f>
        <v>8.6117809162934891E-2</v>
      </c>
      <c r="G169" s="7">
        <f>(PSCE!G170-PSCE!G169)/PSCE!G169*100</f>
        <v>1.4398624459149512</v>
      </c>
      <c r="H169" s="7">
        <f>(PSCE!H170-PSCE!H169)/PSCE!H169*100</f>
        <v>-0.21861809425573037</v>
      </c>
    </row>
    <row r="170" spans="1:8" hidden="1">
      <c r="A170" s="10">
        <f>PSCE!A171</f>
        <v>37926</v>
      </c>
      <c r="B170" s="7">
        <f>(PSCE!B171-PSCE!B170)/PSCE!B170*100</f>
        <v>9.2326673292436343</v>
      </c>
      <c r="C170" s="7">
        <f>(PSCE!C171-PSCE!C170)/PSCE!C170*100</f>
        <v>14.423897581792319</v>
      </c>
      <c r="D170" s="7">
        <f>(PSCE!D171-PSCE!D170)/PSCE!D170*100</f>
        <v>1.7982412940223698</v>
      </c>
      <c r="E170" s="7">
        <f>(PSCE!E171-PSCE!E170)/PSCE!E170*100</f>
        <v>-1.7395681843606667</v>
      </c>
      <c r="F170" s="7">
        <f>(PSCE!F171-PSCE!F170)/PSCE!F170*100</f>
        <v>1.7581598118510873</v>
      </c>
      <c r="G170" s="7">
        <f>(PSCE!G171-PSCE!G170)/PSCE!G170*100</f>
        <v>1.55954222084751</v>
      </c>
      <c r="H170" s="7">
        <f>(PSCE!H171-PSCE!H170)/PSCE!H170*100</f>
        <v>3.1911966017019711</v>
      </c>
    </row>
    <row r="171" spans="1:8" hidden="1">
      <c r="A171" s="10">
        <f>PSCE!A172</f>
        <v>37956</v>
      </c>
      <c r="B171" s="7">
        <f>(PSCE!B172-PSCE!B171)/PSCE!B171*100</f>
        <v>-11.617983873497945</v>
      </c>
      <c r="C171" s="7">
        <f>(PSCE!C172-PSCE!C171)/PSCE!C171*100</f>
        <v>-3.2197911486822473</v>
      </c>
      <c r="D171" s="7">
        <f>(PSCE!D172-PSCE!D171)/PSCE!D171*100</f>
        <v>0.2777714318734319</v>
      </c>
      <c r="E171" s="7">
        <f>(PSCE!E172-PSCE!E171)/PSCE!E171*100</f>
        <v>1.5631581943416635</v>
      </c>
      <c r="F171" s="7">
        <f>(PSCE!F172-PSCE!F171)/PSCE!F171*100</f>
        <v>4.7549254488570707</v>
      </c>
      <c r="G171" s="7">
        <f>(PSCE!G172-PSCE!G171)/PSCE!G171*100</f>
        <v>1.0659617106553534</v>
      </c>
      <c r="H171" s="7">
        <f>(PSCE!H172-PSCE!H171)/PSCE!H171*100</f>
        <v>-1.5361681613506519</v>
      </c>
    </row>
    <row r="172" spans="1:8" hidden="1">
      <c r="A172" s="10">
        <f>PSCE!A173</f>
        <v>37987</v>
      </c>
      <c r="B172" s="7">
        <f>(PSCE!B173-PSCE!B172)/PSCE!B172*100</f>
        <v>-18.527984853863448</v>
      </c>
      <c r="C172" s="7">
        <f>(PSCE!C173-PSCE!C172)/PSCE!C172*100</f>
        <v>-4.3159922928709058</v>
      </c>
      <c r="D172" s="7">
        <f>(PSCE!D173-PSCE!D172)/PSCE!D172*100</f>
        <v>1.1058638120406752</v>
      </c>
      <c r="E172" s="7">
        <f>(PSCE!E173-PSCE!E172)/PSCE!E172*100</f>
        <v>0.98645861357725773</v>
      </c>
      <c r="F172" s="7">
        <f>(PSCE!F173-PSCE!F172)/PSCE!F172*100</f>
        <v>3.4978205887101113E-2</v>
      </c>
      <c r="G172" s="7">
        <f>(PSCE!G173-PSCE!G172)/PSCE!G172*100</f>
        <v>0.90223660657782911</v>
      </c>
      <c r="H172" s="7">
        <f>(PSCE!H173-PSCE!H172)/PSCE!H172*100</f>
        <v>1.5156881536730697</v>
      </c>
    </row>
    <row r="173" spans="1:8" hidden="1">
      <c r="A173" s="10">
        <f>PSCE!A174</f>
        <v>38018</v>
      </c>
      <c r="B173" s="7">
        <f>(PSCE!B174-PSCE!B173)/PSCE!B173*100</f>
        <v>-9.2139661883460171</v>
      </c>
      <c r="C173" s="7">
        <f>(PSCE!C174-PSCE!C173)/PSCE!C173*100</f>
        <v>-12.833937441267285</v>
      </c>
      <c r="D173" s="7">
        <f>(PSCE!D174-PSCE!D173)/PSCE!D173*100</f>
        <v>0.593805337885841</v>
      </c>
      <c r="E173" s="7">
        <f>(PSCE!E174-PSCE!E173)/PSCE!E173*100</f>
        <v>1.9358849125299706</v>
      </c>
      <c r="F173" s="7">
        <f>(PSCE!F174-PSCE!F173)/PSCE!F173*100</f>
        <v>0.99249576373759385</v>
      </c>
      <c r="G173" s="7">
        <f>(PSCE!G174-PSCE!G173)/PSCE!G173*100</f>
        <v>1.28600269982917</v>
      </c>
      <c r="H173" s="7">
        <f>(PSCE!H174-PSCE!H173)/PSCE!H173*100</f>
        <v>-0.66323930317116642</v>
      </c>
    </row>
    <row r="174" spans="1:8" hidden="1">
      <c r="A174" s="10">
        <f>PSCE!A175</f>
        <v>38047</v>
      </c>
      <c r="B174" s="7">
        <f>(PSCE!B175-PSCE!B174)/PSCE!B174*100</f>
        <v>-1.3934216420298202</v>
      </c>
      <c r="C174" s="7">
        <f>(PSCE!C175-PSCE!C174)/PSCE!C174*100</f>
        <v>-8.593870321885106</v>
      </c>
      <c r="D174" s="7">
        <f>(PSCE!D175-PSCE!D174)/PSCE!D174*100</f>
        <v>1.0994339443642152</v>
      </c>
      <c r="E174" s="7">
        <f>(PSCE!E175-PSCE!E174)/PSCE!E174*100</f>
        <v>1.5942155240003486</v>
      </c>
      <c r="F174" s="7">
        <f>(PSCE!F175-PSCE!F174)/PSCE!F174*100</f>
        <v>2.8843080856503676</v>
      </c>
      <c r="G174" s="7">
        <f>(PSCE!G175-PSCE!G174)/PSCE!G174*100</f>
        <v>1.75678624293069</v>
      </c>
      <c r="H174" s="7">
        <f>(PSCE!H175-PSCE!H174)/PSCE!H174*100</f>
        <v>-5.5438098714249311E-2</v>
      </c>
    </row>
    <row r="175" spans="1:8" hidden="1">
      <c r="A175" s="10">
        <f>PSCE!A176</f>
        <v>38078</v>
      </c>
      <c r="B175" s="7">
        <f>(PSCE!B176-PSCE!B175)/PSCE!B175*100</f>
        <v>-15.706475006895209</v>
      </c>
      <c r="C175" s="7">
        <f>(PSCE!C176-PSCE!C175)/PSCE!C175*100</f>
        <v>-10.497051390058971</v>
      </c>
      <c r="D175" s="7">
        <f>(PSCE!D176-PSCE!D175)/PSCE!D175*100</f>
        <v>0.94984881659889475</v>
      </c>
      <c r="E175" s="7">
        <f>(PSCE!E176-PSCE!E175)/PSCE!E175*100</f>
        <v>1.2626479163093809</v>
      </c>
      <c r="F175" s="7">
        <f>(PSCE!F176-PSCE!F175)/PSCE!F175*100</f>
        <v>0.29509979032383316</v>
      </c>
      <c r="G175" s="7">
        <f>(PSCE!G176-PSCE!G175)/PSCE!G175*100</f>
        <v>1.3190379600115909</v>
      </c>
      <c r="H175" s="7">
        <f>(PSCE!H176-PSCE!H175)/PSCE!H175*100</f>
        <v>0.4974970112281355</v>
      </c>
    </row>
    <row r="176" spans="1:8" hidden="1">
      <c r="A176" s="10">
        <f>PSCE!A177</f>
        <v>38108</v>
      </c>
      <c r="B176" s="7">
        <f>(PSCE!B177-PSCE!B176)/PSCE!B176*100</f>
        <v>3.7608745861883133</v>
      </c>
      <c r="C176" s="7">
        <f>(PSCE!C177-PSCE!C176)/PSCE!C176*100</f>
        <v>20.858433734939759</v>
      </c>
      <c r="D176" s="7">
        <f>(PSCE!D177-PSCE!D176)/PSCE!D176*100</f>
        <v>-1.151351463009058</v>
      </c>
      <c r="E176" s="7">
        <f>(PSCE!E177-PSCE!E176)/PSCE!E176*100</f>
        <v>1.9709126320469124</v>
      </c>
      <c r="F176" s="7">
        <f>(PSCE!F177-PSCE!F176)/PSCE!F176*100</f>
        <v>1.1020776874435412</v>
      </c>
      <c r="G176" s="7">
        <f>(PSCE!G177-PSCE!G176)/PSCE!G176*100</f>
        <v>1.4963449372518962</v>
      </c>
      <c r="H176" s="7">
        <f>(PSCE!H177-PSCE!H176)/PSCE!H176*100</f>
        <v>-5.6356424646122516</v>
      </c>
    </row>
    <row r="177" spans="1:8" hidden="1">
      <c r="A177" s="10">
        <f>PSCE!A178</f>
        <v>38139</v>
      </c>
      <c r="B177" s="7">
        <f>(PSCE!B178-PSCE!B177)/PSCE!B177*100</f>
        <v>1.550732702652569</v>
      </c>
      <c r="C177" s="7">
        <f>(PSCE!C178-PSCE!C177)/PSCE!C177*100</f>
        <v>-17.92834890965732</v>
      </c>
      <c r="D177" s="7">
        <f>(PSCE!D178-PSCE!D177)/PSCE!D177*100</f>
        <v>1.6135309867432901</v>
      </c>
      <c r="E177" s="7">
        <f>(PSCE!E178-PSCE!E177)/PSCE!E177*100</f>
        <v>1.7926839395449261</v>
      </c>
      <c r="F177" s="7">
        <f>(PSCE!F178-PSCE!F177)/PSCE!F177*100</f>
        <v>1.6950883283978351</v>
      </c>
      <c r="G177" s="7">
        <f>(PSCE!G178-PSCE!G177)/PSCE!G177*100</f>
        <v>2.0316497785191783</v>
      </c>
      <c r="H177" s="7">
        <f>(PSCE!H178-PSCE!H177)/PSCE!H177*100</f>
        <v>1.000152584121079</v>
      </c>
    </row>
    <row r="178" spans="1:8" hidden="1">
      <c r="A178" s="10">
        <f>PSCE!A179</f>
        <v>38169</v>
      </c>
      <c r="B178" s="7">
        <f>(PSCE!B179-PSCE!B178)/PSCE!B178*100</f>
        <v>-2.5243853432214225</v>
      </c>
      <c r="C178" s="7">
        <f>(PSCE!C179-PSCE!C178)/PSCE!C178*100</f>
        <v>2.3344088062250901</v>
      </c>
      <c r="D178" s="7">
        <f>(PSCE!D179-PSCE!D178)/PSCE!D178*100</f>
        <v>0.92557364743626003</v>
      </c>
      <c r="E178" s="7">
        <f>(PSCE!E179-PSCE!E178)/PSCE!E178*100</f>
        <v>1.935490450016826</v>
      </c>
      <c r="F178" s="7">
        <f>(PSCE!F179-PSCE!F178)/PSCE!F178*100</f>
        <v>1.3630886635204338</v>
      </c>
      <c r="G178" s="7">
        <f>(PSCE!G179-PSCE!G178)/PSCE!G178*100</f>
        <v>1.7846194634542412</v>
      </c>
      <c r="H178" s="7">
        <f>(PSCE!H179-PSCE!H178)/PSCE!H178*100</f>
        <v>-0.6122059918492434</v>
      </c>
    </row>
    <row r="179" spans="1:8" hidden="1">
      <c r="A179" s="10">
        <f>PSCE!A180</f>
        <v>38200</v>
      </c>
      <c r="B179" s="7">
        <f>(PSCE!B180-PSCE!B179)/PSCE!B179*100</f>
        <v>4.6417060190390522</v>
      </c>
      <c r="C179" s="7">
        <f>(PSCE!C180-PSCE!C179)/PSCE!C179*100</f>
        <v>1.7247774480712166</v>
      </c>
      <c r="D179" s="7">
        <f>(PSCE!D180-PSCE!D179)/PSCE!D179*100</f>
        <v>2.0952490114046651</v>
      </c>
      <c r="E179" s="7">
        <f>(PSCE!E180-PSCE!E179)/PSCE!E179*100</f>
        <v>1.7936995428217004</v>
      </c>
      <c r="F179" s="7">
        <f>(PSCE!F180-PSCE!F179)/PSCE!F179*100</f>
        <v>0.86678719136184645</v>
      </c>
      <c r="G179" s="7">
        <f>(PSCE!G180-PSCE!G179)/PSCE!G179*100</f>
        <v>2.1139256992153159</v>
      </c>
      <c r="H179" s="7">
        <f>(PSCE!H180-PSCE!H179)/PSCE!H179*100</f>
        <v>2.3589532009453187</v>
      </c>
    </row>
    <row r="180" spans="1:8" hidden="1">
      <c r="A180" s="10">
        <f>PSCE!A181</f>
        <v>38231</v>
      </c>
      <c r="B180" s="7">
        <f>(PSCE!B181-PSCE!B180)/PSCE!B180*100</f>
        <v>1.8158700596336026</v>
      </c>
      <c r="C180" s="7">
        <f>(PSCE!C181-PSCE!C180)/PSCE!C180*100</f>
        <v>-4.284412032816773</v>
      </c>
      <c r="D180" s="7">
        <f>(PSCE!D181-PSCE!D180)/PSCE!D180*100</f>
        <v>2.5946258811436809</v>
      </c>
      <c r="E180" s="7">
        <f>(PSCE!E181-PSCE!E180)/PSCE!E180*100</f>
        <v>1.6274544489651512</v>
      </c>
      <c r="F180" s="7">
        <f>(PSCE!F181-PSCE!F180)/PSCE!F180*100</f>
        <v>3.6607822436102042</v>
      </c>
      <c r="G180" s="7">
        <f>(PSCE!G181-PSCE!G180)/PSCE!G180*100</f>
        <v>1.9516563171753727</v>
      </c>
      <c r="H180" s="7">
        <f>(PSCE!H181-PSCE!H180)/PSCE!H180*100</f>
        <v>3.6446308167183474</v>
      </c>
    </row>
    <row r="181" spans="1:8" hidden="1">
      <c r="A181" s="10">
        <f>PSCE!A182</f>
        <v>38261</v>
      </c>
      <c r="B181" s="7">
        <f>(PSCE!B182-PSCE!B181)/PSCE!B181*100</f>
        <v>10.760707061823938</v>
      </c>
      <c r="C181" s="7">
        <f>(PSCE!C182-PSCE!C181)/PSCE!C181*100</f>
        <v>1.161904761904762</v>
      </c>
      <c r="D181" s="7">
        <f>(PSCE!D182-PSCE!D181)/PSCE!D181*100</f>
        <v>2.6357608969222706</v>
      </c>
      <c r="E181" s="7">
        <f>(PSCE!E182-PSCE!E181)/PSCE!E181*100</f>
        <v>2.2376946136737259</v>
      </c>
      <c r="F181" s="7">
        <f>(PSCE!F182-PSCE!F181)/PSCE!F181*100</f>
        <v>1.9137849360492658</v>
      </c>
      <c r="G181" s="7">
        <f>(PSCE!G182-PSCE!G181)/PSCE!G181*100</f>
        <v>2.2637949188411537</v>
      </c>
      <c r="H181" s="7">
        <f>(PSCE!H182-PSCE!H181)/PSCE!H181*100</f>
        <v>3.3670493117505584</v>
      </c>
    </row>
    <row r="182" spans="1:8" hidden="1">
      <c r="A182" s="10">
        <f>PSCE!A183</f>
        <v>38292</v>
      </c>
      <c r="B182" s="7">
        <f>(PSCE!B183-PSCE!B182)/PSCE!B182*100</f>
        <v>12.062312419608404</v>
      </c>
      <c r="C182" s="7">
        <f>(PSCE!C183-PSCE!C182)/PSCE!C182*100</f>
        <v>-2.3347768781773679</v>
      </c>
      <c r="D182" s="7">
        <f>(PSCE!D183-PSCE!D182)/PSCE!D182*100</f>
        <v>2.2321074235756129</v>
      </c>
      <c r="E182" s="7">
        <f>(PSCE!E183-PSCE!E182)/PSCE!E182*100</f>
        <v>2.3882940486549886</v>
      </c>
      <c r="F182" s="7">
        <f>(PSCE!F183-PSCE!F182)/PSCE!F182*100</f>
        <v>-1.6338198382448637</v>
      </c>
      <c r="G182" s="7">
        <f>(PSCE!G183-PSCE!G182)/PSCE!G182*100</f>
        <v>2.8735046307387266</v>
      </c>
      <c r="H182" s="7">
        <f>(PSCE!H183-PSCE!H182)/PSCE!H182*100</f>
        <v>1.8960083166944439</v>
      </c>
    </row>
    <row r="183" spans="1:8" hidden="1">
      <c r="A183" s="10">
        <f>PSCE!A184</f>
        <v>38322</v>
      </c>
      <c r="B183" s="7">
        <f>(PSCE!B184-PSCE!B183)/PSCE!B183*100</f>
        <v>12.35670053422891</v>
      </c>
      <c r="C183" s="7">
        <f>(PSCE!C184-PSCE!C183)/PSCE!C183*100</f>
        <v>5.2824368613842303</v>
      </c>
      <c r="D183" s="7">
        <f>(PSCE!D184-PSCE!D183)/PSCE!D183*100</f>
        <v>0.75285899855963712</v>
      </c>
      <c r="E183" s="7">
        <f>(PSCE!E184-PSCE!E183)/PSCE!E183*100</f>
        <v>1.1270311965930402</v>
      </c>
      <c r="F183" s="7">
        <f>(PSCE!F184-PSCE!F183)/PSCE!F183*100</f>
        <v>1.7082102776137036</v>
      </c>
      <c r="G183" s="7">
        <f>(PSCE!G184-PSCE!G183)/PSCE!G183*100</f>
        <v>2.2583753867802296</v>
      </c>
      <c r="H183" s="7">
        <f>(PSCE!H184-PSCE!H183)/PSCE!H183*100</f>
        <v>-1.4775708502024292</v>
      </c>
    </row>
    <row r="184" spans="1:8" hidden="1">
      <c r="A184" s="10">
        <f>PSCE!A185</f>
        <v>38353</v>
      </c>
      <c r="B184" s="7">
        <f>(PSCE!B185-PSCE!B184)/PSCE!B184*100</f>
        <v>-13.050990679665528</v>
      </c>
      <c r="C184" s="7">
        <f>(PSCE!C185-PSCE!C184)/PSCE!C184*100</f>
        <v>-2.4720747115912838</v>
      </c>
      <c r="D184" s="7">
        <f>(PSCE!D185-PSCE!D184)/PSCE!D184*100</f>
        <v>2.0500900544467116</v>
      </c>
      <c r="E184" s="7">
        <f>(PSCE!E185-PSCE!E184)/PSCE!E184*100</f>
        <v>0.54353287232001757</v>
      </c>
      <c r="F184" s="7">
        <f>(PSCE!F185-PSCE!F184)/PSCE!F184*100</f>
        <v>-2.5367032150157964</v>
      </c>
      <c r="G184" s="7">
        <f>(PSCE!G185-PSCE!G184)/PSCE!G184*100</f>
        <v>1.4734633657081806</v>
      </c>
      <c r="H184" s="7">
        <f>(PSCE!H185-PSCE!H184)/PSCE!H184*100</f>
        <v>4.0238273699159732</v>
      </c>
    </row>
    <row r="185" spans="1:8" hidden="1">
      <c r="A185" s="10">
        <f>PSCE!A186</f>
        <v>38384</v>
      </c>
      <c r="B185" s="7">
        <f>(PSCE!B186-PSCE!B185)/PSCE!B185*100</f>
        <v>1.6376321782393641</v>
      </c>
      <c r="C185" s="7">
        <f>(PSCE!C186-PSCE!C185)/PSCE!C185*100</f>
        <v>9.2377018400300415</v>
      </c>
      <c r="D185" s="7">
        <f>(PSCE!D186-PSCE!D185)/PSCE!D185*100</f>
        <v>1.1318619766279463</v>
      </c>
      <c r="E185" s="7">
        <f>(PSCE!E186-PSCE!E185)/PSCE!E185*100</f>
        <v>1.1039031836022677</v>
      </c>
      <c r="F185" s="7">
        <f>(PSCE!F186-PSCE!F185)/PSCE!F185*100</f>
        <v>1.6874821241300408</v>
      </c>
      <c r="G185" s="7">
        <f>(PSCE!G186-PSCE!G185)/PSCE!G185*100</f>
        <v>0.71720014993398606</v>
      </c>
      <c r="H185" s="7">
        <f>(PSCE!H186-PSCE!H185)/PSCE!H185*100</f>
        <v>1.6167975021173853</v>
      </c>
    </row>
    <row r="186" spans="1:8" hidden="1">
      <c r="A186" s="10">
        <f>PSCE!A187</f>
        <v>38412</v>
      </c>
      <c r="B186" s="7">
        <f>(PSCE!B187-PSCE!B186)/PSCE!B186*100</f>
        <v>-6.8274582560296855</v>
      </c>
      <c r="C186" s="7">
        <f>(PSCE!C187-PSCE!C186)/PSCE!C186*100</f>
        <v>-11.653489171536609</v>
      </c>
      <c r="D186" s="7">
        <f>(PSCE!D187-PSCE!D186)/PSCE!D186*100</f>
        <v>1.3746152526015722</v>
      </c>
      <c r="E186" s="7">
        <f>(PSCE!E187-PSCE!E186)/PSCE!E186*100</f>
        <v>1.5267930157531968</v>
      </c>
      <c r="F186" s="7">
        <f>(PSCE!F187-PSCE!F186)/PSCE!F186*100</f>
        <v>1.382898931183199</v>
      </c>
      <c r="G186" s="7">
        <f>(PSCE!G187-PSCE!G186)/PSCE!G186*100</f>
        <v>2.015858529589551</v>
      </c>
      <c r="H186" s="7">
        <f>(PSCE!H187-PSCE!H186)/PSCE!H186*100</f>
        <v>0.47956111760754361</v>
      </c>
    </row>
    <row r="187" spans="1:8" hidden="1">
      <c r="A187" s="10">
        <f>PSCE!A188</f>
        <v>38443</v>
      </c>
      <c r="B187" s="7">
        <f>(PSCE!B188-PSCE!B187)/PSCE!B187*100</f>
        <v>5.2752504365407589</v>
      </c>
      <c r="C187" s="7">
        <f>(PSCE!C188-PSCE!C187)/PSCE!C187*100</f>
        <v>3.5214007782101167</v>
      </c>
      <c r="D187" s="7">
        <f>(PSCE!D188-PSCE!D187)/PSCE!D187*100</f>
        <v>2.2572847285355131</v>
      </c>
      <c r="E187" s="7">
        <f>(PSCE!E188-PSCE!E187)/PSCE!E187*100</f>
        <v>1.8499176830887432</v>
      </c>
      <c r="F187" s="7">
        <f>(PSCE!F188-PSCE!F187)/PSCE!F187*100</f>
        <v>0.86697184075461231</v>
      </c>
      <c r="G187" s="7">
        <f>(PSCE!G188-PSCE!G187)/PSCE!G187*100</f>
        <v>1.9992610820268659</v>
      </c>
      <c r="H187" s="7">
        <f>(PSCE!H188-PSCE!H187)/PSCE!H187*100</f>
        <v>2.929560550441678</v>
      </c>
    </row>
    <row r="188" spans="1:8" hidden="1">
      <c r="A188" s="10">
        <f>PSCE!A189</f>
        <v>38473</v>
      </c>
      <c r="B188" s="7">
        <f>(PSCE!B189-PSCE!B188)/PSCE!B188*100</f>
        <v>3.4890149861777973</v>
      </c>
      <c r="C188" s="7">
        <f>(PSCE!C189-PSCE!C188)/PSCE!C188*100</f>
        <v>-4.3788761510994174</v>
      </c>
      <c r="D188" s="7">
        <f>(PSCE!D189-PSCE!D188)/PSCE!D188*100</f>
        <v>1.261004223772886</v>
      </c>
      <c r="E188" s="7">
        <f>(PSCE!E189-PSCE!E188)/PSCE!E188*100</f>
        <v>1.8701984913268677</v>
      </c>
      <c r="F188" s="7">
        <f>(PSCE!F189-PSCE!F188)/PSCE!F188*100</f>
        <v>1.6479864310435719</v>
      </c>
      <c r="G188" s="7">
        <f>(PSCE!G189-PSCE!G188)/PSCE!G188*100</f>
        <v>2.3236582582131069</v>
      </c>
      <c r="H188" s="7">
        <f>(PSCE!H189-PSCE!H188)/PSCE!H188*100</f>
        <v>-0.40324641934620559</v>
      </c>
    </row>
    <row r="189" spans="1:8" hidden="1">
      <c r="A189" s="10">
        <f>PSCE!A190</f>
        <v>38504</v>
      </c>
      <c r="B189" s="7">
        <f>(PSCE!B190-PSCE!B189)/PSCE!B189*100</f>
        <v>-4.8757170172084123</v>
      </c>
      <c r="C189" s="7">
        <f>(PSCE!C190-PSCE!C189)/PSCE!C189*100</f>
        <v>-10.043238993710691</v>
      </c>
      <c r="D189" s="7">
        <f>(PSCE!D190-PSCE!D189)/PSCE!D189*100</f>
        <v>1.242328341159372</v>
      </c>
      <c r="E189" s="7">
        <f>(PSCE!E190-PSCE!E189)/PSCE!E189*100</f>
        <v>1.7010749018938749</v>
      </c>
      <c r="F189" s="7">
        <f>(PSCE!F190-PSCE!F189)/PSCE!F189*100</f>
        <v>0.98764318571299725</v>
      </c>
      <c r="G189" s="7">
        <f>(PSCE!G190-PSCE!G189)/PSCE!G189*100</f>
        <v>2.3018369723240784</v>
      </c>
      <c r="H189" s="7">
        <f>(PSCE!H190-PSCE!H189)/PSCE!H189*100</f>
        <v>-0.32275595543612812</v>
      </c>
    </row>
    <row r="190" spans="1:8" hidden="1">
      <c r="A190" s="10">
        <f>PSCE!A191</f>
        <v>38534</v>
      </c>
      <c r="B190" s="7">
        <f>(PSCE!B191-PSCE!B190)/PSCE!B190*100</f>
        <v>8.8146615430091639</v>
      </c>
      <c r="C190" s="7">
        <f>(PSCE!C191-PSCE!C190)/PSCE!C190*100</f>
        <v>4.3696744592527856E-2</v>
      </c>
      <c r="D190" s="7">
        <f>(PSCE!D191-PSCE!D190)/PSCE!D190*100</f>
        <v>1.6793496098644882</v>
      </c>
      <c r="E190" s="7">
        <f>(PSCE!E191-PSCE!E190)/PSCE!E190*100</f>
        <v>1.8596809099602394</v>
      </c>
      <c r="F190" s="7">
        <f>(PSCE!F191-PSCE!F190)/PSCE!F190*100</f>
        <v>1.5049345777698386</v>
      </c>
      <c r="G190" s="7">
        <f>(PSCE!G191-PSCE!G190)/PSCE!G190*100</f>
        <v>2.2820357691587847</v>
      </c>
      <c r="H190" s="7">
        <f>(PSCE!H191-PSCE!H190)/PSCE!H190*100</f>
        <v>0.79905252604190335</v>
      </c>
    </row>
    <row r="191" spans="1:8" hidden="1">
      <c r="A191" s="10">
        <f>PSCE!A192</f>
        <v>38565</v>
      </c>
      <c r="B191" s="7">
        <f>(PSCE!B192-PSCE!B191)/PSCE!B191*100</f>
        <v>5.6163750950776921</v>
      </c>
      <c r="C191" s="7">
        <f>(PSCE!C192-PSCE!C191)/PSCE!C191*100</f>
        <v>-7.381524350294824</v>
      </c>
      <c r="D191" s="7">
        <f>(PSCE!D192-PSCE!D191)/PSCE!D191*100</f>
        <v>0.76738396424306299</v>
      </c>
      <c r="E191" s="7">
        <f>(PSCE!E192-PSCE!E191)/PSCE!E191*100</f>
        <v>1.7837290313017271</v>
      </c>
      <c r="F191" s="7">
        <f>(PSCE!F192-PSCE!F191)/PSCE!F191*100</f>
        <v>2.0853497580290368</v>
      </c>
      <c r="G191" s="7">
        <f>(PSCE!G192-PSCE!G191)/PSCE!G191*100</f>
        <v>2.4415516991923196</v>
      </c>
      <c r="H191" s="7">
        <f>(PSCE!H192-PSCE!H191)/PSCE!H191*100</f>
        <v>-2.1479720775649906</v>
      </c>
    </row>
    <row r="192" spans="1:8" hidden="1">
      <c r="A192" s="10">
        <f>PSCE!A193</f>
        <v>38596</v>
      </c>
      <c r="B192" s="7">
        <f>(PSCE!B193-PSCE!B192)/PSCE!B192*100</f>
        <v>6.522717627541506</v>
      </c>
      <c r="C192" s="7">
        <f>(PSCE!C193-PSCE!C192)/PSCE!C192*100</f>
        <v>6.9087479368073561</v>
      </c>
      <c r="D192" s="7">
        <f>(PSCE!D193-PSCE!D192)/PSCE!D192*100</f>
        <v>2.3078521214329357</v>
      </c>
      <c r="E192" s="7">
        <f>(PSCE!E193-PSCE!E192)/PSCE!E192*100</f>
        <v>-0.25566963599440112</v>
      </c>
      <c r="F192" s="7">
        <f>(PSCE!F193-PSCE!F192)/PSCE!F192*100</f>
        <v>1.7647819341492847</v>
      </c>
      <c r="G192" s="7">
        <f>(PSCE!G193-PSCE!G192)/PSCE!G192*100</f>
        <v>2.6134926256015523</v>
      </c>
      <c r="H192" s="7">
        <f>(PSCE!H193-PSCE!H192)/PSCE!H192*100</f>
        <v>2.9063571957215375</v>
      </c>
    </row>
    <row r="193" spans="1:8" hidden="1">
      <c r="A193" s="10">
        <f>PSCE!A194</f>
        <v>38626</v>
      </c>
      <c r="B193" s="7">
        <f>(PSCE!B194-PSCE!B193)/PSCE!B193*100</f>
        <v>-18.320435585710666</v>
      </c>
      <c r="C193" s="7">
        <f>(PSCE!C194-PSCE!C193)/PSCE!C193*100</f>
        <v>6.5284516982796648</v>
      </c>
      <c r="D193" s="7">
        <f>(PSCE!D194-PSCE!D193)/PSCE!D193*100</f>
        <v>1.5877573028132874</v>
      </c>
      <c r="E193" s="7">
        <f>(PSCE!E194-PSCE!E193)/PSCE!E193*100</f>
        <v>1.50874830671393</v>
      </c>
      <c r="F193" s="7">
        <f>(PSCE!F194-PSCE!F193)/PSCE!F193*100</f>
        <v>1.7998179007770978</v>
      </c>
      <c r="G193" s="7">
        <f>(PSCE!G194-PSCE!G193)/PSCE!G193*100</f>
        <v>1.4622120207430078</v>
      </c>
      <c r="H193" s="7">
        <f>(PSCE!H194-PSCE!H193)/PSCE!H193*100</f>
        <v>1.7720347961025977</v>
      </c>
    </row>
    <row r="194" spans="1:8" hidden="1">
      <c r="A194" s="10">
        <f>PSCE!A195</f>
        <v>38657</v>
      </c>
      <c r="B194" s="7">
        <f>(PSCE!B195-PSCE!B194)/PSCE!B194*100</f>
        <v>11.406231524181152</v>
      </c>
      <c r="C194" s="7">
        <f>(PSCE!C195-PSCE!C194)/PSCE!C194*100</f>
        <v>4.5548654244306412</v>
      </c>
      <c r="D194" s="7">
        <f>(PSCE!D195-PSCE!D194)/PSCE!D194*100</f>
        <v>1.8886857091089206</v>
      </c>
      <c r="E194" s="7">
        <f>(PSCE!E195-PSCE!E194)/PSCE!E194*100</f>
        <v>1.8323331282313549</v>
      </c>
      <c r="F194" s="7">
        <f>(PSCE!F195-PSCE!F194)/PSCE!F194*100</f>
        <v>2.3004763192378892</v>
      </c>
      <c r="G194" s="7">
        <f>(PSCE!G195-PSCE!G194)/PSCE!G194*100</f>
        <v>2.7813354080635189</v>
      </c>
      <c r="H194" s="7">
        <f>(PSCE!H195-PSCE!H194)/PSCE!H194*100</f>
        <v>0.53924400277978957</v>
      </c>
    </row>
    <row r="195" spans="1:8" hidden="1">
      <c r="A195" s="10">
        <f>PSCE!A196</f>
        <v>38687</v>
      </c>
      <c r="B195" s="7">
        <f>(PSCE!B196-PSCE!B195)/PSCE!B195*100</f>
        <v>8.1196184310031452</v>
      </c>
      <c r="C195" s="7">
        <f>(PSCE!C196-PSCE!C195)/PSCE!C195*100</f>
        <v>5.4059405940594063</v>
      </c>
      <c r="D195" s="7">
        <f>(PSCE!D196-PSCE!D195)/PSCE!D195*100</f>
        <v>1.8051591715867676</v>
      </c>
      <c r="E195" s="7">
        <f>(PSCE!E196-PSCE!E195)/PSCE!E195*100</f>
        <v>1.7789600891441844</v>
      </c>
      <c r="F195" s="7">
        <f>(PSCE!F196-PSCE!F195)/PSCE!F195*100</f>
        <v>0.85395360185429925</v>
      </c>
      <c r="G195" s="7">
        <f>(PSCE!G196-PSCE!G195)/PSCE!G195*100</f>
        <v>2.2194747016762033</v>
      </c>
      <c r="H195" s="7">
        <f>(PSCE!H196-PSCE!H195)/PSCE!H195*100</f>
        <v>1.3287757530507012</v>
      </c>
    </row>
    <row r="196" spans="1:8" hidden="1">
      <c r="A196" s="10">
        <f>PSCE!A197</f>
        <v>38718</v>
      </c>
      <c r="B196" s="7">
        <f>(PSCE!B197-PSCE!B196)/PSCE!B196*100</f>
        <v>-1.317904605303523</v>
      </c>
      <c r="C196" s="7">
        <f>(PSCE!C197-PSCE!C196)/PSCE!C196*100</f>
        <v>-8.2284426075521324</v>
      </c>
      <c r="D196" s="7">
        <f>(PSCE!D197-PSCE!D196)/PSCE!D196*100</f>
        <v>1.8636217353867885</v>
      </c>
      <c r="E196" s="7">
        <f>(PSCE!E197-PSCE!E196)/PSCE!E196*100</f>
        <v>1.0254354245533959</v>
      </c>
      <c r="F196" s="7">
        <f>(PSCE!F197-PSCE!F196)/PSCE!F196*100</f>
        <v>0.75197064693667726</v>
      </c>
      <c r="G196" s="7">
        <f>(PSCE!G197-PSCE!G196)/PSCE!G196*100</f>
        <v>1.3339105700782499</v>
      </c>
      <c r="H196" s="7">
        <f>(PSCE!H197-PSCE!H196)/PSCE!H196*100</f>
        <v>3.1382041746779188</v>
      </c>
    </row>
    <row r="197" spans="1:8" hidden="1">
      <c r="A197" s="10">
        <f>PSCE!A198</f>
        <v>38749</v>
      </c>
      <c r="B197" s="7">
        <f>(PSCE!B198-PSCE!B197)/PSCE!B197*100</f>
        <v>-3.3238413807682261</v>
      </c>
      <c r="C197" s="7">
        <f>(PSCE!C198-PSCE!C197)/PSCE!C197*100</f>
        <v>0.92118730808597749</v>
      </c>
      <c r="D197" s="7">
        <f>(PSCE!D198-PSCE!D197)/PSCE!D197*100</f>
        <v>2.5367890327210372</v>
      </c>
      <c r="E197" s="7">
        <f>(PSCE!E198-PSCE!E197)/PSCE!E197*100</f>
        <v>3.3778266211812471</v>
      </c>
      <c r="F197" s="7">
        <f>(PSCE!F198-PSCE!F197)/PSCE!F197*100</f>
        <v>5.2565231311029299</v>
      </c>
      <c r="G197" s="7">
        <f>(PSCE!G198-PSCE!G197)/PSCE!G197*100</f>
        <v>2.4037236354914628</v>
      </c>
      <c r="H197" s="7">
        <f>(PSCE!H198-PSCE!H197)/PSCE!H197*100</f>
        <v>2.0481063597623428</v>
      </c>
    </row>
    <row r="198" spans="1:8" hidden="1">
      <c r="A198" s="10">
        <f>PSCE!A199</f>
        <v>38777</v>
      </c>
      <c r="B198" s="7">
        <f>(PSCE!B199-PSCE!B198)/PSCE!B198*100</f>
        <v>8.1367530162323476</v>
      </c>
      <c r="C198" s="7">
        <f>(PSCE!C199-PSCE!C198)/PSCE!C198*100</f>
        <v>-8.7829614604462485</v>
      </c>
      <c r="D198" s="7">
        <f>(PSCE!D199-PSCE!D198)/PSCE!D198*100</f>
        <v>2.5773701862337872</v>
      </c>
      <c r="E198" s="7">
        <f>(PSCE!E199-PSCE!E198)/PSCE!E198*100</f>
        <v>-0.71166495640683025</v>
      </c>
      <c r="F198" s="7">
        <f>(PSCE!F199-PSCE!F198)/PSCE!F198*100</f>
        <v>-0.61783548466817473</v>
      </c>
      <c r="G198" s="7">
        <f>(PSCE!G199-PSCE!G198)/PSCE!G198*100</f>
        <v>2.398353156450137</v>
      </c>
      <c r="H198" s="7">
        <f>(PSCE!H199-PSCE!H198)/PSCE!H198*100</f>
        <v>4.5229305111165807</v>
      </c>
    </row>
    <row r="199" spans="1:8" hidden="1">
      <c r="A199" s="10">
        <f>PSCE!A200</f>
        <v>38808</v>
      </c>
      <c r="B199" s="7">
        <f>(PSCE!B200-PSCE!B199)/PSCE!B199*100</f>
        <v>5.1110952516890285</v>
      </c>
      <c r="C199" s="7">
        <f>(PSCE!C200-PSCE!C199)/PSCE!C199*100</f>
        <v>-0.33355570380253502</v>
      </c>
      <c r="D199" s="7">
        <f>(PSCE!D200-PSCE!D199)/PSCE!D199*100</f>
        <v>1.1435538421052165</v>
      </c>
      <c r="E199" s="7">
        <f>(PSCE!E200-PSCE!E199)/PSCE!E199*100</f>
        <v>1.2491356427472062</v>
      </c>
      <c r="F199" s="7">
        <f>(PSCE!F200-PSCE!F199)/PSCE!F199*100</f>
        <v>1.2777841539462107</v>
      </c>
      <c r="G199" s="7">
        <f>(PSCE!G200-PSCE!G199)/PSCE!G199*100</f>
        <v>2.0203464216852183</v>
      </c>
      <c r="H199" s="7">
        <f>(PSCE!H200-PSCE!H199)/PSCE!H199*100</f>
        <v>-0.19570444442700199</v>
      </c>
    </row>
    <row r="200" spans="1:8" hidden="1">
      <c r="A200" s="10">
        <f>PSCE!A201</f>
        <v>38838</v>
      </c>
      <c r="B200" s="7">
        <f>(PSCE!B201-PSCE!B200)/PSCE!B200*100</f>
        <v>3.0372641989838063</v>
      </c>
      <c r="C200" s="7">
        <f>(PSCE!C201-PSCE!C200)/PSCE!C200*100</f>
        <v>-3.5029004908522983</v>
      </c>
      <c r="D200" s="7">
        <f>(PSCE!D201-PSCE!D200)/PSCE!D200*100</f>
        <v>0.80788931688586785</v>
      </c>
      <c r="E200" s="7">
        <f>(PSCE!E201-PSCE!E200)/PSCE!E200*100</f>
        <v>1.3306602630477407</v>
      </c>
      <c r="F200" s="7">
        <f>(PSCE!F201-PSCE!F200)/PSCE!F200*100</f>
        <v>-0.31730442337475917</v>
      </c>
      <c r="G200" s="7">
        <f>(PSCE!G201-PSCE!G200)/PSCE!G200*100</f>
        <v>2.2732009955982786</v>
      </c>
      <c r="H200" s="7">
        <f>(PSCE!H201-PSCE!H200)/PSCE!H200*100</f>
        <v>-1.4156099837204852</v>
      </c>
    </row>
    <row r="201" spans="1:8" hidden="1">
      <c r="A201" s="10">
        <f>PSCE!A202</f>
        <v>38869</v>
      </c>
      <c r="B201" s="7">
        <f>(PSCE!B202-PSCE!B201)/PSCE!B201*100</f>
        <v>-0.11202266811637179</v>
      </c>
      <c r="C201" s="7">
        <f>(PSCE!C202-PSCE!C201)/PSCE!C201*100</f>
        <v>6.7052023121387281</v>
      </c>
      <c r="D201" s="7">
        <f>(PSCE!D202-PSCE!D201)/PSCE!D201*100</f>
        <v>1.745088922973977</v>
      </c>
      <c r="E201" s="7">
        <f>(PSCE!E202-PSCE!E201)/PSCE!E201*100</f>
        <v>1.9828242200239159</v>
      </c>
      <c r="F201" s="7">
        <f>(PSCE!F202-PSCE!F201)/PSCE!F201*100</f>
        <v>1.7791504035772481</v>
      </c>
      <c r="G201" s="7">
        <f>(PSCE!G202-PSCE!G201)/PSCE!G201*100</f>
        <v>2.1223139250305278</v>
      </c>
      <c r="H201" s="7">
        <f>(PSCE!H202-PSCE!H201)/PSCE!H201*100</f>
        <v>1.0673800261127848</v>
      </c>
    </row>
    <row r="202" spans="1:8" hidden="1">
      <c r="A202" s="10">
        <f>PSCE!A203</f>
        <v>38899</v>
      </c>
      <c r="B202" s="7">
        <f>(PSCE!B203-PSCE!B202)/PSCE!B202*100</f>
        <v>4.8861474860089498</v>
      </c>
      <c r="C202" s="7">
        <f>(PSCE!C203-PSCE!C202)/PSCE!C202*100</f>
        <v>4.4420368364030338</v>
      </c>
      <c r="D202" s="7">
        <f>(PSCE!D203-PSCE!D202)/PSCE!D202*100</f>
        <v>2.885472789452646</v>
      </c>
      <c r="E202" s="7">
        <f>(PSCE!E203-PSCE!E202)/PSCE!E202*100</f>
        <v>1.6998173691204581</v>
      </c>
      <c r="F202" s="7">
        <f>(PSCE!F203-PSCE!F202)/PSCE!F202*100</f>
        <v>1.5116257423162127</v>
      </c>
      <c r="G202" s="7">
        <f>(PSCE!G203-PSCE!G202)/PSCE!G202*100</f>
        <v>2.6611525064440875</v>
      </c>
      <c r="H202" s="7">
        <f>(PSCE!H203-PSCE!H202)/PSCE!H202*100</f>
        <v>3.8705518647635335</v>
      </c>
    </row>
    <row r="203" spans="1:8" hidden="1">
      <c r="A203" s="10">
        <f>PSCE!A204</f>
        <v>38930</v>
      </c>
      <c r="B203" s="7">
        <f>(PSCE!B204-PSCE!B203)/PSCE!B203*100</f>
        <v>-8.3285287488862103</v>
      </c>
      <c r="C203" s="7">
        <f>(PSCE!C204-PSCE!C203)/PSCE!C203*100</f>
        <v>-6.991701244813278</v>
      </c>
      <c r="D203" s="7">
        <f>(PSCE!D204-PSCE!D203)/PSCE!D203*100</f>
        <v>2.3089394717988609</v>
      </c>
      <c r="E203" s="7">
        <f>(PSCE!E204-PSCE!E203)/PSCE!E203*100</f>
        <v>-2.6552444571771958E-2</v>
      </c>
      <c r="F203" s="7">
        <f>(PSCE!F204-PSCE!F203)/PSCE!F203*100</f>
        <v>1.9897669130187607</v>
      </c>
      <c r="G203" s="7">
        <f>(PSCE!G204-PSCE!G203)/PSCE!G203*100</f>
        <v>2.4930123449933101</v>
      </c>
      <c r="H203" s="7">
        <f>(PSCE!H204-PSCE!H203)/PSCE!H203*100</f>
        <v>2.9142370803422613</v>
      </c>
    </row>
    <row r="204" spans="1:8" hidden="1">
      <c r="A204" s="10">
        <f>PSCE!A205</f>
        <v>38961</v>
      </c>
      <c r="B204" s="7">
        <f>(PSCE!B205-PSCE!B204)/PSCE!B204*100</f>
        <v>9.9508290451686676</v>
      </c>
      <c r="C204" s="7">
        <f>(PSCE!C205-PSCE!C204)/PSCE!C204*100</f>
        <v>0</v>
      </c>
      <c r="D204" s="7">
        <f>(PSCE!D205-PSCE!D204)/PSCE!D204*100</f>
        <v>2.3520113730046934</v>
      </c>
      <c r="E204" s="7">
        <f>(PSCE!E205-PSCE!E204)/PSCE!E204*100</f>
        <v>-1.6599685479643542</v>
      </c>
      <c r="F204" s="7">
        <f>(PSCE!F205-PSCE!F204)/PSCE!F204*100</f>
        <v>2.0426511310101771</v>
      </c>
      <c r="G204" s="7">
        <f>(PSCE!G205-PSCE!G204)/PSCE!G204*100</f>
        <v>2.0779009645974256</v>
      </c>
      <c r="H204" s="7">
        <f>(PSCE!H205-PSCE!H204)/PSCE!H204*100</f>
        <v>4.2304653561117522</v>
      </c>
    </row>
    <row r="205" spans="1:8" hidden="1">
      <c r="A205" s="10">
        <f>PSCE!A206</f>
        <v>38991</v>
      </c>
      <c r="B205" s="7">
        <f>(PSCE!B206-PSCE!B205)/PSCE!B205*100</f>
        <v>-0.85905649388468253</v>
      </c>
      <c r="C205" s="7">
        <f>(PSCE!C206-PSCE!C205)/PSCE!C205*100</f>
        <v>3.0559892928842292</v>
      </c>
      <c r="D205" s="7">
        <f>(PSCE!D206-PSCE!D205)/PSCE!D205*100</f>
        <v>2.0414974733981408</v>
      </c>
      <c r="E205" s="7">
        <f>(PSCE!E206-PSCE!E205)/PSCE!E205*100</f>
        <v>0.69083155650319827</v>
      </c>
      <c r="F205" s="7">
        <f>(PSCE!F206-PSCE!F205)/PSCE!F205*100</f>
        <v>1.4960352422907488</v>
      </c>
      <c r="G205" s="7">
        <f>(PSCE!G206-PSCE!G205)/PSCE!G205*100</f>
        <v>2.4873174913224942</v>
      </c>
      <c r="H205" s="7">
        <f>(PSCE!H206-PSCE!H205)/PSCE!H205*100</f>
        <v>1.8891137459000329</v>
      </c>
    </row>
    <row r="206" spans="1:8" hidden="1">
      <c r="A206" s="10">
        <f>PSCE!A207</f>
        <v>39022</v>
      </c>
      <c r="B206" s="7">
        <f>(PSCE!B207-PSCE!B206)/PSCE!B206*100</f>
        <v>-4.0408702767345739</v>
      </c>
      <c r="C206" s="7">
        <f>(PSCE!C207-PSCE!C206)/PSCE!C206*100</f>
        <v>-0.51948051948051943</v>
      </c>
      <c r="D206" s="7">
        <f>(PSCE!D207-PSCE!D206)/PSCE!D206*100</f>
        <v>2.3709356249451297</v>
      </c>
      <c r="E206" s="7">
        <f>(PSCE!E207-PSCE!E206)/PSCE!E206*100</f>
        <v>2.2368569653848325</v>
      </c>
      <c r="F206" s="7">
        <f>(PSCE!F207-PSCE!F206)/PSCE!F206*100</f>
        <v>2.1441344467785899</v>
      </c>
      <c r="G206" s="7">
        <f>(PSCE!G207-PSCE!G206)/PSCE!G206*100</f>
        <v>2.3599170601131361</v>
      </c>
      <c r="H206" s="7">
        <f>(PSCE!H207-PSCE!H206)/PSCE!H206*100</f>
        <v>2.4619969917423559</v>
      </c>
    </row>
    <row r="207" spans="1:8" hidden="1">
      <c r="A207" s="10">
        <f>PSCE!A208</f>
        <v>39052</v>
      </c>
      <c r="B207" s="7">
        <f>(PSCE!B208-PSCE!B207)/PSCE!B207*100</f>
        <v>-6.2148807311367165</v>
      </c>
      <c r="C207" s="7">
        <f>(PSCE!C208-PSCE!C207)/PSCE!C207*100</f>
        <v>1.5883376849434292</v>
      </c>
      <c r="D207" s="7">
        <f>(PSCE!D208-PSCE!D207)/PSCE!D207*100</f>
        <v>2.0316534182929256</v>
      </c>
      <c r="E207" s="7">
        <f>(PSCE!E208-PSCE!E207)/PSCE!E207*100</f>
        <v>1.7660745230977417</v>
      </c>
      <c r="F207" s="7">
        <f>(PSCE!F208-PSCE!F207)/PSCE!F207*100</f>
        <v>2.2486997314478021</v>
      </c>
      <c r="G207" s="7">
        <f>(PSCE!G208-PSCE!G207)/PSCE!G207*100</f>
        <v>1.8938215634297757</v>
      </c>
      <c r="H207" s="7">
        <f>(PSCE!H208-PSCE!H207)/PSCE!H207*100</f>
        <v>2.2992431610804749</v>
      </c>
    </row>
    <row r="208" spans="1:8" hidden="1">
      <c r="A208" s="10">
        <f>PSCE!A209</f>
        <v>39083</v>
      </c>
      <c r="B208" s="7">
        <f>(PSCE!B209-PSCE!B208)/PSCE!B208*100</f>
        <v>-10.13066943314411</v>
      </c>
      <c r="C208" s="7">
        <f>(PSCE!C209-PSCE!C208)/PSCE!C208*100</f>
        <v>-0.14992503748125938</v>
      </c>
      <c r="D208" s="7">
        <f>(PSCE!D209-PSCE!D208)/PSCE!D208*100</f>
        <v>1.451262109347107</v>
      </c>
      <c r="E208" s="7">
        <f>(PSCE!E209-PSCE!E208)/PSCE!E208*100</f>
        <v>1.424025943188217</v>
      </c>
      <c r="F208" s="7">
        <f>(PSCE!F209-PSCE!F208)/PSCE!F208*100</f>
        <v>1.083830643150423</v>
      </c>
      <c r="G208" s="7">
        <f>(PSCE!G209-PSCE!G208)/PSCE!G208*100</f>
        <v>1.3917758434573535</v>
      </c>
      <c r="H208" s="7">
        <f>(PSCE!H209-PSCE!H208)/PSCE!H208*100</f>
        <v>1.5990554252244802</v>
      </c>
    </row>
    <row r="209" spans="1:8" hidden="1">
      <c r="A209" s="10">
        <f>PSCE!A210</f>
        <v>39114</v>
      </c>
      <c r="B209" s="7">
        <f>(PSCE!B210-PSCE!B209)/PSCE!B209*100</f>
        <v>5.338659887416016</v>
      </c>
      <c r="C209" s="7">
        <f>(PSCE!C210-PSCE!C209)/PSCE!C209*100</f>
        <v>1.8232518232518233</v>
      </c>
      <c r="D209" s="7">
        <f>(PSCE!D210-PSCE!D209)/PSCE!D209*100</f>
        <v>3.0640202884758496</v>
      </c>
      <c r="E209" s="7">
        <f>(PSCE!E210-PSCE!E209)/PSCE!E209*100</f>
        <v>2.2281234531565639</v>
      </c>
      <c r="F209" s="7">
        <f>(PSCE!F210-PSCE!F209)/PSCE!F209*100</f>
        <v>1.3698630136986301</v>
      </c>
      <c r="G209" s="7">
        <f>(PSCE!G210-PSCE!G209)/PSCE!G209*100</f>
        <v>2.0299054487618156</v>
      </c>
      <c r="H209" s="7">
        <f>(PSCE!H210-PSCE!H209)/PSCE!H209*100</f>
        <v>5.1223180028683419</v>
      </c>
    </row>
    <row r="210" spans="1:8" hidden="1">
      <c r="A210" s="10">
        <f>PSCE!A211</f>
        <v>39142</v>
      </c>
      <c r="B210" s="7">
        <f>(PSCE!B211-PSCE!B210)/PSCE!B210*100</f>
        <v>-0.79050410027827722</v>
      </c>
      <c r="C210" s="7">
        <f>(PSCE!C211-PSCE!C210)/PSCE!C210*100</f>
        <v>9.1004845165367598</v>
      </c>
      <c r="D210" s="7">
        <f>(PSCE!D211-PSCE!D210)/PSCE!D210*100</f>
        <v>1.312994498185269</v>
      </c>
      <c r="E210" s="7">
        <f>(PSCE!E211-PSCE!E210)/PSCE!E210*100</f>
        <v>2.1861034227797083</v>
      </c>
      <c r="F210" s="7">
        <f>(PSCE!F211-PSCE!F210)/PSCE!F210*100</f>
        <v>1.8039648291749133</v>
      </c>
      <c r="G210" s="7">
        <f>(PSCE!G211-PSCE!G210)/PSCE!G210*100</f>
        <v>1.0670548748889808</v>
      </c>
      <c r="H210" s="7">
        <f>(PSCE!H211-PSCE!H210)/PSCE!H210*100</f>
        <v>1.3346831292077608</v>
      </c>
    </row>
    <row r="211" spans="1:8" hidden="1">
      <c r="A211" s="10">
        <f>PSCE!A212</f>
        <v>39173</v>
      </c>
      <c r="B211" s="7">
        <f>(PSCE!B212-PSCE!B211)/PSCE!B211*100</f>
        <v>4.1031623889192277</v>
      </c>
      <c r="C211" s="7">
        <f>(PSCE!C212-PSCE!C211)/PSCE!C211*100</f>
        <v>3.9582931067773699</v>
      </c>
      <c r="D211" s="7">
        <f>(PSCE!D212-PSCE!D211)/PSCE!D211*100</f>
        <v>2.0860498183158671</v>
      </c>
      <c r="E211" s="7">
        <f>(PSCE!E212-PSCE!E211)/PSCE!E211*100</f>
        <v>1.0956009476852149</v>
      </c>
      <c r="F211" s="7">
        <f>(PSCE!F212-PSCE!F211)/PSCE!F211*100</f>
        <v>0.63262899576122633</v>
      </c>
      <c r="G211" s="7">
        <f>(PSCE!G212-PSCE!G211)/PSCE!G211*100</f>
        <v>1.7602072179812454</v>
      </c>
      <c r="H211" s="7">
        <f>(PSCE!H212-PSCE!H211)/PSCE!H211*100</f>
        <v>3.0648663998545405</v>
      </c>
    </row>
    <row r="212" spans="1:8" hidden="1">
      <c r="A212" s="10">
        <f>PSCE!A213</f>
        <v>39203</v>
      </c>
      <c r="B212" s="7">
        <f>(PSCE!B213-PSCE!B212)/PSCE!B212*100</f>
        <v>-0.33024154128615368</v>
      </c>
      <c r="C212" s="7">
        <f>(PSCE!C213-PSCE!C212)/PSCE!C212*100</f>
        <v>-6.315007429420505</v>
      </c>
      <c r="D212" s="7">
        <f>(PSCE!D213-PSCE!D212)/PSCE!D212*100</f>
        <v>0.86574994978966691</v>
      </c>
      <c r="E212" s="7">
        <f>(PSCE!E213-PSCE!E212)/PSCE!E212*100</f>
        <v>-2.7406717717774782</v>
      </c>
      <c r="F212" s="7">
        <f>(PSCE!F213-PSCE!F212)/PSCE!F212*100</f>
        <v>1.5629206188342226</v>
      </c>
      <c r="G212" s="7">
        <f>(PSCE!G213-PSCE!G212)/PSCE!G212*100</f>
        <v>2.2565547313373613</v>
      </c>
      <c r="H212" s="7">
        <f>(PSCE!H213-PSCE!H212)/PSCE!H212*100</f>
        <v>-0.10089497210026066</v>
      </c>
    </row>
    <row r="213" spans="1:8" hidden="1">
      <c r="A213" s="10">
        <f>PSCE!A214</f>
        <v>39234</v>
      </c>
      <c r="B213" s="7">
        <f>(PSCE!B214-PSCE!B213)/PSCE!B213*100</f>
        <v>-4.5669310175715596</v>
      </c>
      <c r="C213" s="7">
        <f>(PSCE!C214-PSCE!C213)/PSCE!C213*100</f>
        <v>1.1895321173671689</v>
      </c>
      <c r="D213" s="7">
        <f>(PSCE!D214-PSCE!D213)/PSCE!D213*100</f>
        <v>1.9866741312988803</v>
      </c>
      <c r="E213" s="7">
        <f>(PSCE!E214-PSCE!E213)/PSCE!E213*100</f>
        <v>0.41288406684293472</v>
      </c>
      <c r="F213" s="7">
        <f>(PSCE!F214-PSCE!F213)/PSCE!F213*100</f>
        <v>-0.49268764227135242</v>
      </c>
      <c r="G213" s="7">
        <f>(PSCE!G214-PSCE!G213)/PSCE!G213*100</f>
        <v>1.782619028118845</v>
      </c>
      <c r="H213" s="7">
        <f>(PSCE!H214-PSCE!H213)/PSCE!H213*100</f>
        <v>3.0832817435750908</v>
      </c>
    </row>
    <row r="214" spans="1:8" hidden="1">
      <c r="A214" s="10">
        <f>PSCE!A215</f>
        <v>39264</v>
      </c>
      <c r="B214" s="7">
        <f>(PSCE!B215-PSCE!B214)/PSCE!B214*100</f>
        <v>4.2903876765727036</v>
      </c>
      <c r="C214" s="7">
        <f>(PSCE!C215-PSCE!C214)/PSCE!C214*100</f>
        <v>-5.9365203761755483</v>
      </c>
      <c r="D214" s="7">
        <f>(PSCE!D215-PSCE!D214)/PSCE!D214*100</f>
        <v>1.5959427790091636</v>
      </c>
      <c r="E214" s="7">
        <f>(PSCE!E215-PSCE!E214)/PSCE!E214*100</f>
        <v>2.2316911821931669</v>
      </c>
      <c r="F214" s="7">
        <f>(PSCE!F215-PSCE!F214)/PSCE!F214*100</f>
        <v>-0.99808843345554832</v>
      </c>
      <c r="G214" s="7">
        <f>(PSCE!G215-PSCE!G214)/PSCE!G214*100</f>
        <v>2.280630012663571</v>
      </c>
      <c r="H214" s="7">
        <f>(PSCE!H215-PSCE!H214)/PSCE!H214*100</f>
        <v>0.72683175654215948</v>
      </c>
    </row>
    <row r="215" spans="1:8" hidden="1">
      <c r="A215" s="10">
        <f>PSCE!A216</f>
        <v>39295</v>
      </c>
      <c r="B215" s="7">
        <f>(PSCE!B216-PSCE!B215)/PSCE!B215*100</f>
        <v>0.95305626998053028</v>
      </c>
      <c r="C215" s="7">
        <f>(PSCE!C216-PSCE!C215)/PSCE!C215*100</f>
        <v>-1.5830035409289729</v>
      </c>
      <c r="D215" s="7">
        <f>(PSCE!D216-PSCE!D215)/PSCE!D215*100</f>
        <v>1.6071351006993209</v>
      </c>
      <c r="E215" s="7">
        <f>(PSCE!E216-PSCE!E215)/PSCE!E215*100</f>
        <v>2.8300629960223054</v>
      </c>
      <c r="F215" s="7">
        <f>(PSCE!F216-PSCE!F215)/PSCE!F215*100</f>
        <v>-0.99232412756192145</v>
      </c>
      <c r="G215" s="7">
        <f>(PSCE!G216-PSCE!G215)/PSCE!G215*100</f>
        <v>2.2848476015935639</v>
      </c>
      <c r="H215" s="7">
        <f>(PSCE!H216-PSCE!H215)/PSCE!H215*100</f>
        <v>0.54845200853827036</v>
      </c>
    </row>
    <row r="216" spans="1:8" hidden="1">
      <c r="A216" s="10">
        <f>PSCE!A217</f>
        <v>39326</v>
      </c>
      <c r="B216" s="7">
        <f>(PSCE!B217-PSCE!B216)/PSCE!B216*100</f>
        <v>2.6869367492470149</v>
      </c>
      <c r="C216" s="7">
        <f>(PSCE!C217-PSCE!C216)/PSCE!C216*100</f>
        <v>-1.7354497354497356</v>
      </c>
      <c r="D216" s="7">
        <f>(PSCE!D217-PSCE!D216)/PSCE!D216*100</f>
        <v>2.2599349437202298</v>
      </c>
      <c r="E216" s="7">
        <f>(PSCE!E217-PSCE!E216)/PSCE!E216*100</f>
        <v>2.2142019865506817</v>
      </c>
      <c r="F216" s="7">
        <f>(PSCE!F217-PSCE!F216)/PSCE!F216*100</f>
        <v>-1.1333482528213816</v>
      </c>
      <c r="G216" s="7">
        <f>(PSCE!G217-PSCE!G216)/PSCE!G216*100</f>
        <v>1.8221249929074437</v>
      </c>
      <c r="H216" s="7">
        <f>(PSCE!H217-PSCE!H216)/PSCE!H216*100</f>
        <v>3.3373815239061808</v>
      </c>
    </row>
    <row r="217" spans="1:8" hidden="1">
      <c r="A217" s="10">
        <f>PSCE!A218</f>
        <v>39356</v>
      </c>
      <c r="B217" s="7">
        <f>(PSCE!B218-PSCE!B217)/PSCE!B217*100</f>
        <v>5.262242626599889</v>
      </c>
      <c r="C217" s="7">
        <f>(PSCE!C218-PSCE!C217)/PSCE!C217*100</f>
        <v>0.3015291837174241</v>
      </c>
      <c r="D217" s="7">
        <f>(PSCE!D218-PSCE!D217)/PSCE!D217*100</f>
        <v>1.4730948165836386</v>
      </c>
      <c r="E217" s="7">
        <f>(PSCE!E218-PSCE!E217)/PSCE!E217*100</f>
        <v>1.2717363093693226</v>
      </c>
      <c r="F217" s="7">
        <f>(PSCE!F218-PSCE!F217)/PSCE!F217*100</f>
        <v>-1.6313925851671005</v>
      </c>
      <c r="G217" s="7">
        <f>(PSCE!G218-PSCE!G217)/PSCE!G217*100</f>
        <v>1.8352123001327496</v>
      </c>
      <c r="H217" s="7">
        <f>(PSCE!H218-PSCE!H217)/PSCE!H217*100</f>
        <v>1.3497731373259447</v>
      </c>
    </row>
    <row r="218" spans="1:8" hidden="1">
      <c r="A218" s="10">
        <f>PSCE!A219</f>
        <v>39387</v>
      </c>
      <c r="B218" s="7">
        <f>(PSCE!B219-PSCE!B218)/PSCE!B218*100</f>
        <v>17.326945316372047</v>
      </c>
      <c r="C218" s="7">
        <f>(PSCE!C219-PSCE!C218)/PSCE!C218*100</f>
        <v>3.1780115954477135</v>
      </c>
      <c r="D218" s="7">
        <f>(PSCE!D219-PSCE!D218)/PSCE!D218*100</f>
        <v>1.3254334156033363</v>
      </c>
      <c r="E218" s="7">
        <f>(PSCE!E219-PSCE!E218)/PSCE!E218*100</f>
        <v>3.1939494355905733</v>
      </c>
      <c r="F218" s="7">
        <f>(PSCE!F219-PSCE!F218)/PSCE!F218*100</f>
        <v>-4.1913214990138066</v>
      </c>
      <c r="G218" s="7">
        <f>(PSCE!G219-PSCE!G218)/PSCE!G218*100</f>
        <v>1.9553575337201892</v>
      </c>
      <c r="H218" s="7">
        <f>(PSCE!H219-PSCE!H218)/PSCE!H218*100</f>
        <v>0.42554349798570024</v>
      </c>
    </row>
    <row r="219" spans="1:8" hidden="1">
      <c r="A219" s="10">
        <f>PSCE!A220</f>
        <v>39417</v>
      </c>
      <c r="B219" s="7">
        <f>(PSCE!B220-PSCE!B219)/PSCE!B219*100</f>
        <v>-8.9911477841298453</v>
      </c>
      <c r="C219" s="7">
        <f>(PSCE!C220-PSCE!C219)/PSCE!C219*100</f>
        <v>1.2903225806451613</v>
      </c>
      <c r="D219" s="7">
        <f>(PSCE!D220-PSCE!D219)/PSCE!D219*100</f>
        <v>1.1561188608714723</v>
      </c>
      <c r="E219" s="7">
        <f>(PSCE!E220-PSCE!E219)/PSCE!E219*100</f>
        <v>2.0676311761818127</v>
      </c>
      <c r="F219" s="7">
        <f>(PSCE!F220-PSCE!F219)/PSCE!F219*100</f>
        <v>-1.1614342082689999</v>
      </c>
      <c r="G219" s="7">
        <f>(PSCE!G220-PSCE!G219)/PSCE!G219*100</f>
        <v>1.8347256081561383</v>
      </c>
      <c r="H219" s="7">
        <f>(PSCE!H220-PSCE!H219)/PSCE!H219*100</f>
        <v>8.6916453591854057E-2</v>
      </c>
    </row>
    <row r="220" spans="1:8" hidden="1">
      <c r="A220" s="10">
        <f>PSCE!A221</f>
        <v>39448</v>
      </c>
      <c r="B220" s="7">
        <f>(PSCE!B221-PSCE!B220)/PSCE!B220*100</f>
        <v>-6.4477199352236738</v>
      </c>
      <c r="C220" s="7">
        <f>(PSCE!C221-PSCE!C220)/PSCE!C220*100</f>
        <v>-36.83994246969386</v>
      </c>
      <c r="D220" s="7">
        <f>(PSCE!D221-PSCE!D220)/PSCE!D220*100</f>
        <v>2.8119239264745199</v>
      </c>
      <c r="E220" s="7">
        <f>(PSCE!E221-PSCE!E220)/PSCE!E220*100</f>
        <v>2.9616636016409679</v>
      </c>
      <c r="F220" s="7">
        <f>(PSCE!F221-PSCE!F220)/PSCE!F220*100</f>
        <v>-1.0067172339576138</v>
      </c>
      <c r="G220" s="7">
        <f>(PSCE!G221-PSCE!G220)/PSCE!G220*100</f>
        <v>1.254012852841176</v>
      </c>
      <c r="H220" s="7">
        <f>(PSCE!H221-PSCE!H220)/PSCE!H220*100</f>
        <v>5.5628775596422368</v>
      </c>
    </row>
    <row r="221" spans="1:8" hidden="1">
      <c r="A221" s="10">
        <f>PSCE!A222</f>
        <v>39479</v>
      </c>
      <c r="B221" s="7">
        <f>(PSCE!B222-PSCE!B221)/PSCE!B221*100</f>
        <v>-2.9625791086903792</v>
      </c>
      <c r="C221" s="7">
        <f>(PSCE!C222-PSCE!C221)/PSCE!C221*100</f>
        <v>39.687703318152245</v>
      </c>
      <c r="D221" s="7">
        <f>(PSCE!D222-PSCE!D221)/PSCE!D221*100</f>
        <v>1.2920147658830385</v>
      </c>
      <c r="E221" s="7">
        <f>(PSCE!E222-PSCE!E221)/PSCE!E221*100</f>
        <v>1.6498222126962665</v>
      </c>
      <c r="F221" s="7">
        <f>(PSCE!F222-PSCE!F221)/PSCE!F221*100</f>
        <v>5.9614609085967774E-2</v>
      </c>
      <c r="G221" s="7">
        <f>(PSCE!G222-PSCE!G221)/PSCE!G221*100</f>
        <v>0.81038626947020687</v>
      </c>
      <c r="H221" s="7">
        <f>(PSCE!H222-PSCE!H221)/PSCE!H221*100</f>
        <v>2.0130050042928143</v>
      </c>
    </row>
    <row r="222" spans="1:8" hidden="1">
      <c r="A222" s="10">
        <f>PSCE!A223</f>
        <v>39508</v>
      </c>
      <c r="B222" s="7">
        <f>(PSCE!B223-PSCE!B222)/PSCE!B222*100</f>
        <v>4.8971151333356051</v>
      </c>
      <c r="C222" s="7">
        <f>(PSCE!C223-PSCE!C222)/PSCE!C222*100</f>
        <v>9.7578015836050298</v>
      </c>
      <c r="D222" s="7">
        <f>(PSCE!D223-PSCE!D222)/PSCE!D222*100</f>
        <v>2.5529406536033328</v>
      </c>
      <c r="E222" s="7">
        <f>(PSCE!E223-PSCE!E222)/PSCE!E222*100</f>
        <v>1.9452749498542934</v>
      </c>
      <c r="F222" s="7">
        <f>(PSCE!F223-PSCE!F222)/PSCE!F222*100</f>
        <v>-2.1676275255401545</v>
      </c>
      <c r="G222" s="7">
        <f>(PSCE!G223-PSCE!G222)/PSCE!G222*100</f>
        <v>1.2055782231748233</v>
      </c>
      <c r="H222" s="7">
        <f>(PSCE!H223-PSCE!H222)/PSCE!H222*100</f>
        <v>5.1617186504556827</v>
      </c>
    </row>
    <row r="223" spans="1:8" hidden="1">
      <c r="A223" s="10">
        <f>PSCE!A224</f>
        <v>39539</v>
      </c>
      <c r="B223" s="7">
        <f>(PSCE!B224-PSCE!B223)/PSCE!B223*100</f>
        <v>-14.071554684199693</v>
      </c>
      <c r="C223" s="7">
        <f>(PSCE!C224-PSCE!C223)/PSCE!C223*100</f>
        <v>19.478039465308722</v>
      </c>
      <c r="D223" s="7">
        <f>(PSCE!D224-PSCE!D223)/PSCE!D223*100</f>
        <v>0.77448388649266342</v>
      </c>
      <c r="E223" s="7">
        <f>(PSCE!E224-PSCE!E223)/PSCE!E223*100</f>
        <v>1.8524705795003156</v>
      </c>
      <c r="F223" s="7">
        <f>(PSCE!F224-PSCE!F223)/PSCE!F223*100</f>
        <v>-1.8448862618663802</v>
      </c>
      <c r="G223" s="7">
        <f>(PSCE!G224-PSCE!G223)/PSCE!G223*100</f>
        <v>0.6689046629457428</v>
      </c>
      <c r="H223" s="7">
        <f>(PSCE!H224-PSCE!H223)/PSCE!H223*100</f>
        <v>0.83203668039843381</v>
      </c>
    </row>
    <row r="224" spans="1:8" hidden="1">
      <c r="A224" s="10">
        <f>PSCE!A225</f>
        <v>39569</v>
      </c>
      <c r="B224" s="7">
        <f>(PSCE!B225-PSCE!B224)/PSCE!B224*100</f>
        <v>10.240766418757092</v>
      </c>
      <c r="C224" s="7">
        <f>(PSCE!C225-PSCE!C224)/PSCE!C224*100</f>
        <v>3.9069437044929849</v>
      </c>
      <c r="D224" s="7">
        <f>(PSCE!D225-PSCE!D224)/PSCE!D224*100</f>
        <v>0.68410754238467786</v>
      </c>
      <c r="E224" s="7">
        <f>(PSCE!E225-PSCE!E224)/PSCE!E224*100</f>
        <v>0.7721866994355695</v>
      </c>
      <c r="F224" s="7">
        <f>(PSCE!F225-PSCE!F224)/PSCE!F224*100</f>
        <v>-1.8211678832116787</v>
      </c>
      <c r="G224" s="7">
        <f>(PSCE!G225-PSCE!G224)/PSCE!G224*100</f>
        <v>1.1639313060919725</v>
      </c>
      <c r="H224" s="7">
        <f>(PSCE!H225-PSCE!H224)/PSCE!H224*100</f>
        <v>0.20079845053164158</v>
      </c>
    </row>
    <row r="225" spans="1:8" hidden="1">
      <c r="A225" s="10">
        <f>PSCE!A226</f>
        <v>39600</v>
      </c>
      <c r="B225" s="7">
        <f>(PSCE!B226-PSCE!B225)/PSCE!B225*100</f>
        <v>-0.56372492967731613</v>
      </c>
      <c r="C225" s="7">
        <f>(PSCE!C226-PSCE!C225)/PSCE!C225*100</f>
        <v>-22.047513245599042</v>
      </c>
      <c r="D225" s="7">
        <f>(PSCE!D226-PSCE!D225)/PSCE!D225*100</f>
        <v>2.2354155098811028</v>
      </c>
      <c r="E225" s="7">
        <f>(PSCE!E226-PSCE!E225)/PSCE!E225*100</f>
        <v>1.3496266825122072</v>
      </c>
      <c r="F225" s="7">
        <f>(PSCE!F226-PSCE!F225)/PSCE!F225*100</f>
        <v>-2.8084457826846583</v>
      </c>
      <c r="G225" s="7">
        <f>(PSCE!G226-PSCE!G225)/PSCE!G225*100</f>
        <v>1.1771463940846556</v>
      </c>
      <c r="H225" s="7">
        <f>(PSCE!H226-PSCE!H225)/PSCE!H225*100</f>
        <v>4.4341178234147804</v>
      </c>
    </row>
    <row r="226" spans="1:8" hidden="1">
      <c r="A226" s="10">
        <f>PSCE!A227</f>
        <v>39630</v>
      </c>
      <c r="B226" s="7">
        <f>(PSCE!B227-PSCE!B226)/PSCE!B226*100</f>
        <v>5.4794678074079188</v>
      </c>
      <c r="C226" s="7">
        <f>(PSCE!C227-PSCE!C226)/PSCE!C226*100</f>
        <v>2.6748520061390049</v>
      </c>
      <c r="D226" s="7">
        <f>(PSCE!D227-PSCE!D226)/PSCE!D226*100</f>
        <v>0.42767649626305299</v>
      </c>
      <c r="E226" s="7">
        <f>(PSCE!E227-PSCE!E226)/PSCE!E226*100</f>
        <v>0.94724874711313456</v>
      </c>
      <c r="F226" s="7">
        <f>(PSCE!F227-PSCE!F226)/PSCE!F226*100</f>
        <v>-1.7383488554435753</v>
      </c>
      <c r="G226" s="7">
        <f>(PSCE!G227-PSCE!G226)/PSCE!G226*100</f>
        <v>1.6158917662799501</v>
      </c>
      <c r="H226" s="7">
        <f>(PSCE!H227-PSCE!H226)/PSCE!H226*100</f>
        <v>-1.1868319820622923</v>
      </c>
    </row>
    <row r="227" spans="1:8" hidden="1">
      <c r="A227" s="10">
        <f>PSCE!A228</f>
        <v>39661</v>
      </c>
      <c r="B227" s="7">
        <f>(PSCE!B228-PSCE!B227)/PSCE!B227*100</f>
        <v>-4.9582452085559163</v>
      </c>
      <c r="C227" s="7">
        <f>(PSCE!C228-PSCE!C227)/PSCE!C227*100</f>
        <v>-2.1780909673286355</v>
      </c>
      <c r="D227" s="7">
        <f>(PSCE!D228-PSCE!D227)/PSCE!D227*100</f>
        <v>1.0993414023226078</v>
      </c>
      <c r="E227" s="7">
        <f>(PSCE!E228-PSCE!E227)/PSCE!E227*100</f>
        <v>0.88533117850559329</v>
      </c>
      <c r="F227" s="7">
        <f>(PSCE!F228-PSCE!F227)/PSCE!F227*100</f>
        <v>-2.0396247713206956</v>
      </c>
      <c r="G227" s="7">
        <f>(PSCE!G228-PSCE!G227)/PSCE!G227*100</f>
        <v>0.98902693349676352</v>
      </c>
      <c r="H227" s="7">
        <f>(PSCE!H228-PSCE!H227)/PSCE!H227*100</f>
        <v>1.5665353192933849</v>
      </c>
    </row>
    <row r="228" spans="1:8" hidden="1">
      <c r="A228" s="10">
        <f>PSCE!A229</f>
        <v>39692</v>
      </c>
      <c r="B228" s="7">
        <f>(PSCE!B229-PSCE!B228)/PSCE!B228*100</f>
        <v>-9.1663034251760767</v>
      </c>
      <c r="C228" s="7">
        <f>(PSCE!C229-PSCE!C228)/PSCE!C228*100</f>
        <v>38.266753983846321</v>
      </c>
      <c r="D228" s="7">
        <f>(PSCE!D229-PSCE!D228)/PSCE!D228*100</f>
        <v>0.55376405796222627</v>
      </c>
      <c r="E228" s="7">
        <f>(PSCE!E229-PSCE!E228)/PSCE!E228*100</f>
        <v>0.99270116841378064</v>
      </c>
      <c r="F228" s="7">
        <f>(PSCE!F229-PSCE!F228)/PSCE!F228*100</f>
        <v>-0.60595223904319151</v>
      </c>
      <c r="G228" s="7">
        <f>(PSCE!G229-PSCE!G228)/PSCE!G228*100</f>
        <v>0.97194285640763922</v>
      </c>
      <c r="H228" s="7">
        <f>(PSCE!H229-PSCE!H228)/PSCE!H228*100</f>
        <v>-7.7532684166470953E-2</v>
      </c>
    </row>
    <row r="229" spans="1:8" hidden="1">
      <c r="A229" s="10">
        <f>PSCE!A230</f>
        <v>39722</v>
      </c>
      <c r="B229" s="7">
        <f>(PSCE!B230-PSCE!B229)/PSCE!B229*100</f>
        <v>17.329864750527232</v>
      </c>
      <c r="C229" s="7">
        <f>(PSCE!C230-PSCE!C229)/PSCE!C229*100</f>
        <v>21.234606883485949</v>
      </c>
      <c r="D229" s="7">
        <f>(PSCE!D230-PSCE!D229)/PSCE!D229*100</f>
        <v>0.99244894530762051</v>
      </c>
      <c r="E229" s="7">
        <f>(PSCE!E230-PSCE!E229)/PSCE!E229*100</f>
        <v>0.8426646046168107</v>
      </c>
      <c r="F229" s="7">
        <f>(PSCE!F230-PSCE!F229)/PSCE!F229*100</f>
        <v>-1.5371084770832917</v>
      </c>
      <c r="G229" s="7">
        <f>(PSCE!G230-PSCE!G229)/PSCE!G229*100</f>
        <v>1.3869111520993742</v>
      </c>
      <c r="H229" s="7">
        <f>(PSCE!H230-PSCE!H229)/PSCE!H229*100</f>
        <v>0.66895578111887377</v>
      </c>
    </row>
    <row r="230" spans="1:8" hidden="1">
      <c r="A230" s="10">
        <f>PSCE!A231</f>
        <v>39753</v>
      </c>
      <c r="B230" s="7">
        <f>(PSCE!B231-PSCE!B230)/PSCE!B230*100</f>
        <v>8.3812291464858468</v>
      </c>
      <c r="C230" s="7">
        <f>(PSCE!C231-PSCE!C230)/PSCE!C230*100</f>
        <v>7.3447063419716105</v>
      </c>
      <c r="D230" s="7">
        <f>(PSCE!D231-PSCE!D230)/PSCE!D230*100</f>
        <v>0.88310436455298835</v>
      </c>
      <c r="E230" s="7">
        <f>(PSCE!E231-PSCE!E230)/PSCE!E230*100</f>
        <v>0.38045428404303949</v>
      </c>
      <c r="F230" s="7">
        <f>(PSCE!F231-PSCE!F230)/PSCE!F230*100</f>
        <v>-1.6118554608201381</v>
      </c>
      <c r="G230" s="7">
        <f>(PSCE!G231-PSCE!G230)/PSCE!G230*100</f>
        <v>0.88458871756630231</v>
      </c>
      <c r="H230" s="7">
        <f>(PSCE!H231-PSCE!H230)/PSCE!H230*100</f>
        <v>1.2179699204233709</v>
      </c>
    </row>
    <row r="231" spans="1:8" hidden="1">
      <c r="A231" s="10">
        <f>PSCE!A232</f>
        <v>39783</v>
      </c>
      <c r="B231" s="7">
        <f>(PSCE!B232-PSCE!B231)/PSCE!B231*100</f>
        <v>2.5422803062653307</v>
      </c>
      <c r="C231" s="7">
        <f>(PSCE!C232-PSCE!C231)/PSCE!C231*100</f>
        <v>-26.543734077399005</v>
      </c>
      <c r="D231" s="7">
        <f>(PSCE!D232-PSCE!D231)/PSCE!D231*100</f>
        <v>-1.082115187451776</v>
      </c>
      <c r="E231" s="7">
        <f>(PSCE!E232-PSCE!E231)/PSCE!E231*100</f>
        <v>0.14935239820777121</v>
      </c>
      <c r="F231" s="7">
        <f>(PSCE!F232-PSCE!F231)/PSCE!F231*100</f>
        <v>-2.0220360665208599</v>
      </c>
      <c r="G231" s="7">
        <f>(PSCE!G232-PSCE!G231)/PSCE!G231*100</f>
        <v>0.38214775133923012</v>
      </c>
      <c r="H231" s="7">
        <f>(PSCE!H232-PSCE!H231)/PSCE!H231*100</f>
        <v>-3.4721328879681912</v>
      </c>
    </row>
    <row r="232" spans="1:8">
      <c r="A232" s="62">
        <f>PSCE!A233</f>
        <v>39814</v>
      </c>
      <c r="B232" s="7">
        <f>(PSCE!B233-PSCE!B232)/PSCE!B232*100</f>
        <v>2.9528264427593287</v>
      </c>
      <c r="C232" s="7">
        <f>(PSCE!C233-PSCE!C232)/PSCE!C232*100</f>
        <v>-7.762180016515277</v>
      </c>
      <c r="D232" s="7">
        <f>(PSCE!D233-PSCE!D232)/PSCE!D232*100</f>
        <v>0.50973851124940162</v>
      </c>
      <c r="E232" s="7">
        <f>(PSCE!E233-PSCE!E232)/PSCE!E232*100</f>
        <v>4.1560727557207119E-2</v>
      </c>
      <c r="F232" s="7">
        <f>(PSCE!F233-PSCE!F232)/PSCE!F232*100</f>
        <v>-2.4133428800067391</v>
      </c>
      <c r="G232" s="7">
        <f>(PSCE!G233-PSCE!G232)/PSCE!G232*100</f>
        <v>7.3015272188731037E-2</v>
      </c>
      <c r="H232" s="7">
        <f>(PSCE!H233-PSCE!H232)/PSCE!H232*100</f>
        <v>1.5158918961975563</v>
      </c>
    </row>
    <row r="233" spans="1:8">
      <c r="A233" s="62">
        <f>PSCE!A234</f>
        <v>39845</v>
      </c>
      <c r="B233" s="7">
        <f>(PSCE!B234-PSCE!B233)/PSCE!B233*100</f>
        <v>3.4306624273324178</v>
      </c>
      <c r="C233" s="7">
        <f>(PSCE!C234-PSCE!C233)/PSCE!C233*100</f>
        <v>10.832587287376901</v>
      </c>
      <c r="D233" s="7">
        <f>(PSCE!D234-PSCE!D233)/PSCE!D233*100</f>
        <v>3.5720265669475913E-2</v>
      </c>
      <c r="E233" s="7">
        <f>(PSCE!E234-PSCE!E233)/PSCE!E233*100</f>
        <v>-0.21113853522641188</v>
      </c>
      <c r="F233" s="7">
        <f>(PSCE!F234-PSCE!F233)/PSCE!F233*100</f>
        <v>-2.3198100992662929</v>
      </c>
      <c r="G233" s="7">
        <f>(PSCE!G234-PSCE!G233)/PSCE!G233*100</f>
        <v>0.75204598466144501</v>
      </c>
      <c r="H233" s="7">
        <f>(PSCE!H234-PSCE!H233)/PSCE!H233*100</f>
        <v>-0.76926210893705116</v>
      </c>
    </row>
    <row r="234" spans="1:8">
      <c r="A234" s="62">
        <f>PSCE!A235</f>
        <v>39873</v>
      </c>
      <c r="B234" s="7">
        <f>(PSCE!B235-PSCE!B234)/PSCE!B234*100</f>
        <v>9.339445035606122</v>
      </c>
      <c r="C234" s="7">
        <f>(PSCE!C235-PSCE!C234)/PSCE!C234*100</f>
        <v>2.1001615508885298</v>
      </c>
      <c r="D234" s="7">
        <f>(PSCE!D235-PSCE!D234)/PSCE!D234*100</f>
        <v>-1.8331981017632178E-2</v>
      </c>
      <c r="E234" s="7">
        <f>(PSCE!E235-PSCE!E234)/PSCE!E234*100</f>
        <v>-0.17436193816028564</v>
      </c>
      <c r="F234" s="7">
        <f>(PSCE!F235-PSCE!F234)/PSCE!F234*100</f>
        <v>-1.7474870208770574</v>
      </c>
      <c r="G234" s="7">
        <f>(PSCE!G235-PSCE!G234)/PSCE!G234*100</f>
        <v>0.64498658329435521</v>
      </c>
      <c r="H234" s="7">
        <f>(PSCE!H235-PSCE!H234)/PSCE!H234*100</f>
        <v>-0.83422671319845187</v>
      </c>
    </row>
    <row r="235" spans="1:8">
      <c r="A235" s="62">
        <f>PSCE!A236</f>
        <v>39904</v>
      </c>
      <c r="B235" s="7">
        <f>(PSCE!B236-PSCE!B235)/PSCE!B235*100</f>
        <v>3.7497296667831179</v>
      </c>
      <c r="C235" s="7">
        <f>(PSCE!C236-PSCE!C235)/PSCE!C235*100</f>
        <v>-13.813291139240505</v>
      </c>
      <c r="D235" s="7">
        <f>(PSCE!D236-PSCE!D235)/PSCE!D235*100</f>
        <v>-0.1462044247166791</v>
      </c>
      <c r="E235" s="7">
        <f>(PSCE!E236-PSCE!E235)/PSCE!E235*100</f>
        <v>-0.36454270252236076</v>
      </c>
      <c r="F235" s="7">
        <f>(PSCE!F236-PSCE!F235)/PSCE!F235*100</f>
        <v>-2.5565498943202773</v>
      </c>
      <c r="G235" s="7">
        <f>(PSCE!G236-PSCE!G235)/PSCE!G235*100</f>
        <v>8.8361910818677697E-2</v>
      </c>
      <c r="H235" s="7">
        <f>(PSCE!H236-PSCE!H235)/PSCE!H235*100</f>
        <v>-0.26651168710485196</v>
      </c>
    </row>
    <row r="236" spans="1:8">
      <c r="A236" s="62">
        <f>PSCE!A237</f>
        <v>39934</v>
      </c>
      <c r="B236" s="7">
        <f>(PSCE!B237-PSCE!B236)/PSCE!B236*100</f>
        <v>1.4936262326625511</v>
      </c>
      <c r="C236" s="7">
        <f>(PSCE!C237-PSCE!C236)/PSCE!C236*100</f>
        <v>-21.387919955939051</v>
      </c>
      <c r="D236" s="7">
        <f>(PSCE!D237-PSCE!D236)/PSCE!D236*100</f>
        <v>-1.5272018526117686</v>
      </c>
      <c r="E236" s="7">
        <f>(PSCE!E237-PSCE!E236)/PSCE!E236*100</f>
        <v>-0.29004205363562052</v>
      </c>
      <c r="F236" s="7">
        <f>(PSCE!F237-PSCE!F236)/PSCE!F236*100</f>
        <v>-2.1205897962480096</v>
      </c>
      <c r="G236" s="7">
        <f>(PSCE!G237-PSCE!G236)/PSCE!G236*100</f>
        <v>1.7310568916938798E-2</v>
      </c>
      <c r="H236" s="7">
        <f>(PSCE!H237-PSCE!H236)/PSCE!H236*100</f>
        <v>-4.2060852625574459</v>
      </c>
    </row>
    <row r="237" spans="1:8">
      <c r="A237" s="62">
        <f>PSCE!A238</f>
        <v>39965</v>
      </c>
      <c r="B237" s="7">
        <f>(PSCE!B238-PSCE!B237)/PSCE!B237*100</f>
        <v>-3.5349505896850535</v>
      </c>
      <c r="C237" s="7">
        <f>(PSCE!C238-PSCE!C237)/PSCE!C237*100</f>
        <v>17.304997664642691</v>
      </c>
      <c r="D237" s="7">
        <f>(PSCE!D238-PSCE!D237)/PSCE!D237*100</f>
        <v>0.50881893364220643</v>
      </c>
      <c r="E237" s="7">
        <f>(PSCE!E238-PSCE!E237)/PSCE!E237*100</f>
        <v>-0.29533051830999829</v>
      </c>
      <c r="F237" s="7">
        <f>(PSCE!F238-PSCE!F237)/PSCE!F237*100</f>
        <v>-2.8832099580366823</v>
      </c>
      <c r="G237" s="7">
        <f>(PSCE!G238-PSCE!G237)/PSCE!G237*100</f>
        <v>0.11789511407217666</v>
      </c>
      <c r="H237" s="7">
        <f>(PSCE!H238-PSCE!H237)/PSCE!H237*100</f>
        <v>1.6174051217026328</v>
      </c>
    </row>
    <row r="238" spans="1:8">
      <c r="A238" s="62">
        <f>PSCE!A239</f>
        <v>39995</v>
      </c>
      <c r="B238" s="7">
        <f>(PSCE!B239-PSCE!B238)/PSCE!B238*100</f>
        <v>-4.2925694819764493</v>
      </c>
      <c r="C238" s="7">
        <f>(PSCE!C239-PSCE!C238)/PSCE!C238*100</f>
        <v>-1.4334063308779614</v>
      </c>
      <c r="D238" s="7">
        <f>(PSCE!D239-PSCE!D238)/PSCE!D238*100</f>
        <v>0.2995836158790609</v>
      </c>
      <c r="E238" s="7">
        <f>(PSCE!E239-PSCE!E238)/PSCE!E238*100</f>
        <v>-0.323943592207522</v>
      </c>
      <c r="F238" s="7">
        <f>(PSCE!F239-PSCE!F238)/PSCE!F238*100</f>
        <v>-2.259983007646559</v>
      </c>
      <c r="G238" s="7">
        <f>(PSCE!G239-PSCE!G238)/PSCE!G238*100</f>
        <v>-5.7759559563020466E-2</v>
      </c>
      <c r="H238" s="7">
        <f>(PSCE!H239-PSCE!H238)/PSCE!H238*100</f>
        <v>1.2198473571816677</v>
      </c>
    </row>
    <row r="239" spans="1:8">
      <c r="A239" s="62">
        <f>PSCE!A240</f>
        <v>40026</v>
      </c>
      <c r="B239" s="7">
        <f>(PSCE!B240-PSCE!B239)/PSCE!B239*100</f>
        <v>0.72127725110373386</v>
      </c>
      <c r="C239" s="7">
        <f>(PSCE!C240-PSCE!C239)/PSCE!C239*100</f>
        <v>-6.3421531003837615</v>
      </c>
      <c r="D239" s="7">
        <f>(PSCE!D240-PSCE!D239)/PSCE!D239*100</f>
        <v>-0.17971725628795937</v>
      </c>
      <c r="E239" s="7">
        <f>(PSCE!E240-PSCE!E239)/PSCE!E239*100</f>
        <v>-0.43382546600209709</v>
      </c>
      <c r="F239" s="7">
        <f>(PSCE!F240-PSCE!F239)/PSCE!F239*100</f>
        <v>-2.265050665606994</v>
      </c>
      <c r="G239" s="7">
        <f>(PSCE!G240-PSCE!G239)/PSCE!G239*100</f>
        <v>0.24480601209378328</v>
      </c>
      <c r="H239" s="7">
        <f>(PSCE!H240-PSCE!H239)/PSCE!H239*100</f>
        <v>-0.61997237978574826</v>
      </c>
    </row>
    <row r="240" spans="1:8">
      <c r="A240" s="62">
        <f>PSCE!A241</f>
        <v>40057</v>
      </c>
      <c r="B240" s="7">
        <f>(PSCE!B241-PSCE!B240)/PSCE!B240*100</f>
        <v>-3.6255829560223924</v>
      </c>
      <c r="C240" s="7">
        <f>(PSCE!C241-PSCE!C240)/PSCE!C240*100</f>
        <v>6.6206599094241962</v>
      </c>
      <c r="D240" s="7">
        <f>(PSCE!D241-PSCE!D240)/PSCE!D240*100</f>
        <v>-5.5376517348802237E-2</v>
      </c>
      <c r="E240" s="7">
        <f>(PSCE!E241-PSCE!E240)/PSCE!E240*100</f>
        <v>7.4865242563385906E-3</v>
      </c>
      <c r="F240" s="7">
        <f>(PSCE!F241-PSCE!F240)/PSCE!F240*100</f>
        <v>-2.5005082333807684</v>
      </c>
      <c r="G240" s="7">
        <f>(PSCE!G241-PSCE!G240)/PSCE!G240*100</f>
        <v>0.85980359816285623</v>
      </c>
      <c r="H240" s="7">
        <f>(PSCE!H241-PSCE!H240)/PSCE!H240*100</f>
        <v>-1.3396936856022184</v>
      </c>
    </row>
    <row r="241" spans="1:8">
      <c r="A241" s="62">
        <f>PSCE!A242</f>
        <v>40087</v>
      </c>
      <c r="B241" s="7">
        <f>(PSCE!B242-PSCE!B241)/PSCE!B241*100</f>
        <v>-3.3618037743166655</v>
      </c>
      <c r="C241" s="7">
        <f>(PSCE!C242-PSCE!C241)/PSCE!C241*100</f>
        <v>-11.44822006472492</v>
      </c>
      <c r="D241" s="7">
        <f>(PSCE!D242-PSCE!D241)/PSCE!D241*100</f>
        <v>2.0045475822092908E-2</v>
      </c>
      <c r="E241" s="7">
        <f>(PSCE!E242-PSCE!E241)/PSCE!E241*100</f>
        <v>0.18016219588271989</v>
      </c>
      <c r="F241" s="7">
        <f>(PSCE!F242-PSCE!F241)/PSCE!F241*100</f>
        <v>-2.4082568807339451</v>
      </c>
      <c r="G241" s="7">
        <f>(PSCE!G242-PSCE!G241)/PSCE!G241*100</f>
        <v>0.29415434901619814</v>
      </c>
      <c r="H241" s="7">
        <f>(PSCE!H242-PSCE!H241)/PSCE!H241*100</f>
        <v>-0.31766746773192434</v>
      </c>
    </row>
    <row r="242" spans="1:8">
      <c r="A242" s="62">
        <f>PSCE!A243</f>
        <v>40118</v>
      </c>
      <c r="B242" s="7">
        <f>(PSCE!B243-PSCE!B242)/PSCE!B242*100</f>
        <v>3.3246075686127856</v>
      </c>
      <c r="C242" s="7">
        <f>(PSCE!C243-PSCE!C242)/PSCE!C242*100</f>
        <v>6.6468707172224768</v>
      </c>
      <c r="D242" s="7">
        <f>(PSCE!D243-PSCE!D242)/PSCE!D242*100</f>
        <v>1.3271421525063644E-2</v>
      </c>
      <c r="E242" s="7">
        <f>(PSCE!E243-PSCE!E242)/PSCE!E242*100</f>
        <v>0.11308385142674957</v>
      </c>
      <c r="F242" s="7">
        <f>(PSCE!F243-PSCE!F242)/PSCE!F242*100</f>
        <v>-3.0552291421856639</v>
      </c>
      <c r="G242" s="7">
        <f>(PSCE!G243-PSCE!G242)/PSCE!G242*100</f>
        <v>0.27422716203483977</v>
      </c>
      <c r="H242" s="7">
        <f>(PSCE!H243-PSCE!H242)/PSCE!H242*100</f>
        <v>-0.24906838843173129</v>
      </c>
    </row>
    <row r="243" spans="1:8">
      <c r="A243" s="62">
        <f>PSCE!A244</f>
        <v>40148</v>
      </c>
      <c r="B243" s="7">
        <f>(PSCE!B244-PSCE!B243)/PSCE!B243*100</f>
        <v>-0.21980544128811286</v>
      </c>
      <c r="C243" s="7">
        <f>(PSCE!C244-PSCE!C243)/PSCE!C243*100</f>
        <v>-13.064896123366887</v>
      </c>
      <c r="D243" s="7">
        <f>(PSCE!D244-PSCE!D243)/PSCE!D243*100</f>
        <v>-6.0170120270400225E-3</v>
      </c>
      <c r="E243" s="7">
        <f>(PSCE!E244-PSCE!E243)/PSCE!E243*100</f>
        <v>0.26223732726919885</v>
      </c>
      <c r="F243" s="7">
        <f>(PSCE!F244-PSCE!F243)/PSCE!F243*100</f>
        <v>-2.4710743801652892</v>
      </c>
      <c r="G243" s="7">
        <f>(PSCE!G244-PSCE!G243)/PSCE!G243*100</f>
        <v>0.25956820019372551</v>
      </c>
      <c r="H243" s="7">
        <f>(PSCE!H244-PSCE!H243)/PSCE!H243*100</f>
        <v>-0.37389520050450242</v>
      </c>
    </row>
    <row r="244" spans="1:8">
      <c r="A244" s="62">
        <f>PSCE!A245</f>
        <v>40179</v>
      </c>
      <c r="B244" s="7">
        <f>(PSCE!B245-PSCE!B244)/PSCE!B244*100</f>
        <v>-4.3544805499278976</v>
      </c>
      <c r="C244" s="7">
        <f>(PSCE!C245-PSCE!C244)/PSCE!C244*100</f>
        <v>8.3764474008376446</v>
      </c>
      <c r="D244" s="7">
        <f>(PSCE!D245-PSCE!D244)/PSCE!D244*100</f>
        <v>0.28835041748219098</v>
      </c>
      <c r="E244" s="7">
        <f>(PSCE!E245-PSCE!E244)/PSCE!E244*100</f>
        <v>8.5364037917514513E-2</v>
      </c>
      <c r="F244" s="7">
        <f>(PSCE!F245-PSCE!F244)/PSCE!F244*100</f>
        <v>-2.9065333446318111</v>
      </c>
      <c r="G244" s="7">
        <f>(PSCE!G245-PSCE!G244)/PSCE!G244*100</f>
        <v>0.3577039081946532</v>
      </c>
      <c r="H244" s="7">
        <f>(PSCE!H245-PSCE!H244)/PSCE!H244*100</f>
        <v>0.42413862906827665</v>
      </c>
    </row>
    <row r="245" spans="1:8">
      <c r="A245" s="62">
        <f>PSCE!A246</f>
        <v>40210</v>
      </c>
      <c r="B245" s="7">
        <f>(PSCE!B246-PSCE!B245)/PSCE!B245*100</f>
        <v>1.6714302892397628</v>
      </c>
      <c r="C245" s="7">
        <f>(PSCE!C246-PSCE!C245)/PSCE!C245*100</f>
        <v>-4.432825642191407</v>
      </c>
      <c r="D245" s="7">
        <f>(PSCE!D246-PSCE!D245)/PSCE!D245*100</f>
        <v>0.49570244781543771</v>
      </c>
      <c r="E245" s="7">
        <f>(PSCE!E246-PSCE!E245)/PSCE!E245*100</f>
        <v>0.30893276869216807</v>
      </c>
      <c r="F245" s="7">
        <f>(PSCE!F246-PSCE!F245)/PSCE!F245*100</f>
        <v>-1.8095071856635829</v>
      </c>
      <c r="G245" s="7">
        <f>(PSCE!G246-PSCE!G245)/PSCE!G245*100</f>
        <v>0.71792984794088688</v>
      </c>
      <c r="H245" s="7">
        <f>(PSCE!H246-PSCE!H245)/PSCE!H245*100</f>
        <v>0.32523941012161683</v>
      </c>
    </row>
    <row r="246" spans="1:8">
      <c r="A246" s="62">
        <f>PSCE!A247</f>
        <v>40238</v>
      </c>
      <c r="B246" s="7">
        <f>(PSCE!B247-PSCE!B246)/PSCE!B246*100</f>
        <v>4.3059371531505306</v>
      </c>
      <c r="C246" s="7">
        <f>(PSCE!C247-PSCE!C246)/PSCE!C246*100</f>
        <v>-6.4700285442435774</v>
      </c>
      <c r="D246" s="7">
        <f>(PSCE!D247-PSCE!D246)/PSCE!D246*100</f>
        <v>-2.079005403814815E-2</v>
      </c>
      <c r="E246" s="7">
        <f>(PSCE!E247-PSCE!E246)/PSCE!E246*100</f>
        <v>0.38361717378945548</v>
      </c>
      <c r="F246" s="7">
        <f>(PSCE!F247-PSCE!F246)/PSCE!F246*100</f>
        <v>-2.2309789049537803</v>
      </c>
      <c r="G246" s="7">
        <f>(PSCE!G247-PSCE!G246)/PSCE!G246*100</f>
        <v>0.38193076468108089</v>
      </c>
      <c r="H246" s="7">
        <f>(PSCE!H247-PSCE!H246)/PSCE!H246*100</f>
        <v>-0.68249480554479192</v>
      </c>
    </row>
    <row r="247" spans="1:8">
      <c r="A247" s="62">
        <f>PSCE!A248</f>
        <v>40269</v>
      </c>
      <c r="B247" s="7">
        <f>(PSCE!B248-PSCE!B247)/PSCE!B247*100</f>
        <v>-1.5909150378103987</v>
      </c>
      <c r="C247" s="7">
        <f>(PSCE!C248-PSCE!C247)/PSCE!C247*100</f>
        <v>21.515768056968465</v>
      </c>
      <c r="D247" s="7">
        <f>(PSCE!D248-PSCE!D247)/PSCE!D247*100</f>
        <v>-0.1190611392012933</v>
      </c>
      <c r="E247" s="7">
        <f>(PSCE!E248-PSCE!E247)/PSCE!E247*100</f>
        <v>0.25312590797839074</v>
      </c>
      <c r="F247" s="7">
        <f>(PSCE!F248-PSCE!F247)/PSCE!F247*100</f>
        <v>-2.6849298463589806</v>
      </c>
      <c r="G247" s="7">
        <f>(PSCE!G248-PSCE!G247)/PSCE!G247*100</f>
        <v>0.12138297903733658</v>
      </c>
      <c r="H247" s="7">
        <f>(PSCE!H248-PSCE!H247)/PSCE!H247*100</f>
        <v>-0.49724564127347542</v>
      </c>
    </row>
    <row r="248" spans="1:8">
      <c r="A248" s="62">
        <f>PSCE!A249</f>
        <v>40299</v>
      </c>
      <c r="B248" s="7">
        <f>(PSCE!B249-PSCE!B248)/PSCE!B248*100</f>
        <v>2.5162416797397786</v>
      </c>
      <c r="C248" s="7">
        <f>(PSCE!C249-PSCE!C248)/PSCE!C248*100</f>
        <v>6.6764336542486395</v>
      </c>
      <c r="D248" s="7">
        <f>(PSCE!D249-PSCE!D248)/PSCE!D248*100</f>
        <v>0.40554665254522293</v>
      </c>
      <c r="E248" s="7">
        <f>(PSCE!E249-PSCE!E248)/PSCE!E248*100</f>
        <v>0.64202382414343617</v>
      </c>
      <c r="F248" s="7">
        <f>(PSCE!F249-PSCE!F248)/PSCE!F248*100</f>
        <v>-2.158004546445365</v>
      </c>
      <c r="G248" s="7">
        <f>(PSCE!G249-PSCE!G248)/PSCE!G248*100</f>
        <v>0.34602314091158726</v>
      </c>
      <c r="H248" s="7">
        <f>(PSCE!H249-PSCE!H248)/PSCE!H248*100</f>
        <v>0.55862676567688718</v>
      </c>
    </row>
    <row r="249" spans="1:8">
      <c r="A249" s="62">
        <f>PSCE!A250</f>
        <v>40330</v>
      </c>
      <c r="B249" s="7">
        <f>(PSCE!B250-PSCE!B249)/PSCE!B249*100</f>
        <v>1.1299776943959332</v>
      </c>
      <c r="C249" s="7">
        <f>(PSCE!C250-PSCE!C249)/PSCE!C249*100</f>
        <v>2.7270943692368061</v>
      </c>
      <c r="D249" s="7">
        <f>(PSCE!D250-PSCE!D249)/PSCE!D249*100</f>
        <v>0.41257481241403582</v>
      </c>
      <c r="E249" s="7">
        <f>(PSCE!E250-PSCE!E249)/PSCE!E249*100</f>
        <v>0.54616803818783488</v>
      </c>
      <c r="F249" s="7">
        <f>(PSCE!F250-PSCE!F249)/PSCE!F249*100</f>
        <v>-2.4252068746021642</v>
      </c>
      <c r="G249" s="7">
        <f>(PSCE!G250-PSCE!G249)/PSCE!G249*100</f>
        <v>0.19796881256896356</v>
      </c>
      <c r="H249" s="7">
        <f>(PSCE!H250-PSCE!H249)/PSCE!H249*100</f>
        <v>0.86329180546730089</v>
      </c>
    </row>
    <row r="250" spans="1:8">
      <c r="A250" s="62">
        <f>PSCE!A251</f>
        <v>40360</v>
      </c>
      <c r="B250" s="7">
        <f>(PSCE!B251-PSCE!B250)/PSCE!B250*100</f>
        <v>5.797064279791063</v>
      </c>
      <c r="C250" s="7">
        <f>(PSCE!C251-PSCE!C250)/PSCE!C250*100</f>
        <v>-2.5210084033613445</v>
      </c>
      <c r="D250" s="7">
        <f>(PSCE!D251-PSCE!D250)/PSCE!D250*100</f>
        <v>0.78898419013560606</v>
      </c>
      <c r="E250" s="7">
        <f>(PSCE!E251-PSCE!E250)/PSCE!E250*100</f>
        <v>0.49077431662953092</v>
      </c>
      <c r="F250" s="7">
        <f>(PSCE!F251-PSCE!F250)/PSCE!F250*100</f>
        <v>0.89699262835149052</v>
      </c>
      <c r="G250" s="7">
        <f>(PSCE!G251-PSCE!G250)/PSCE!G250*100</f>
        <v>0.50019787081234524</v>
      </c>
      <c r="H250" s="7">
        <f>(PSCE!H251-PSCE!H250)/PSCE!H250*100</f>
        <v>1.3517856233772845</v>
      </c>
    </row>
    <row r="251" spans="1:8">
      <c r="A251" s="62">
        <f>PSCE!A252</f>
        <v>40391</v>
      </c>
      <c r="B251" s="7">
        <f>(PSCE!B252-PSCE!B251)/PSCE!B251*100</f>
        <v>3.1788871470821141</v>
      </c>
      <c r="C251" s="7">
        <f>(PSCE!C252-PSCE!C251)/PSCE!C251*100</f>
        <v>2.1159874608150471</v>
      </c>
      <c r="D251" s="7">
        <f>(PSCE!D252-PSCE!D251)/PSCE!D251*100</f>
        <v>0.74787290153251962</v>
      </c>
      <c r="E251" s="7">
        <f>(PSCE!E252-PSCE!E251)/PSCE!E251*100</f>
        <v>0.44200336212393487</v>
      </c>
      <c r="F251" s="7">
        <f>(PSCE!F252-PSCE!F251)/PSCE!F251*100</f>
        <v>-1.9526072479229302</v>
      </c>
      <c r="G251" s="7">
        <f>(PSCE!G252-PSCE!G251)/PSCE!G251*100</f>
        <v>1.098575226005674</v>
      </c>
      <c r="H251" s="7">
        <f>(PSCE!H252-PSCE!H251)/PSCE!H251*100</f>
        <v>0.41219766023673898</v>
      </c>
    </row>
    <row r="252" spans="1:8">
      <c r="A252" s="62">
        <f>PSCE!A253</f>
        <v>40422</v>
      </c>
      <c r="B252" s="7">
        <f>(PSCE!B253-PSCE!B252)/PSCE!B252*100</f>
        <v>-3.1295031639621578</v>
      </c>
      <c r="C252" s="7">
        <f>(PSCE!C253-PSCE!C252)/PSCE!C252*100</f>
        <v>1.0360706062931695</v>
      </c>
      <c r="D252" s="7">
        <f>(PSCE!D253-PSCE!D252)/PSCE!D252*100</f>
        <v>0.99834807964258454</v>
      </c>
      <c r="E252" s="7">
        <f>(PSCE!E253-PSCE!E252)/PSCE!E252*100</f>
        <v>0.60598190711163047</v>
      </c>
      <c r="F252" s="7">
        <f>(PSCE!F253-PSCE!F252)/PSCE!F252*100</f>
        <v>-2.0607339510039893</v>
      </c>
      <c r="G252" s="7">
        <f>(PSCE!G253-PSCE!G252)/PSCE!G252*100</f>
        <v>0.18868777366699588</v>
      </c>
      <c r="H252" s="7">
        <f>(PSCE!H253-PSCE!H252)/PSCE!H252*100</f>
        <v>2.5866853004303589</v>
      </c>
    </row>
    <row r="253" spans="1:8">
      <c r="A253" s="62">
        <f>PSCE!A254</f>
        <v>40452</v>
      </c>
      <c r="B253" s="7">
        <f>(PSCE!B254-PSCE!B253)/PSCE!B253*100</f>
        <v>7.7450441419008502</v>
      </c>
      <c r="C253" s="7">
        <f>(PSCE!C254-PSCE!C253)/PSCE!C253*100</f>
        <v>11.014052411697683</v>
      </c>
      <c r="D253" s="7">
        <f>(PSCE!D254-PSCE!D253)/PSCE!D253*100</f>
        <v>-7.3105981989907656E-2</v>
      </c>
      <c r="E253" s="7">
        <f>(PSCE!E254-PSCE!E253)/PSCE!E253*100</f>
        <v>0.85712783299153394</v>
      </c>
      <c r="F253" s="7">
        <f>(PSCE!F254-PSCE!F253)/PSCE!F253*100</f>
        <v>-2.0232965257204416</v>
      </c>
      <c r="G253" s="7">
        <f>(PSCE!G254-PSCE!G253)/PSCE!G253*100</f>
        <v>0.16846247990209018</v>
      </c>
      <c r="H253" s="7">
        <f>(PSCE!H254-PSCE!H253)/PSCE!H253*100</f>
        <v>-0.66743263958942223</v>
      </c>
    </row>
    <row r="254" spans="1:8">
      <c r="A254" s="62">
        <f>PSCE!A255</f>
        <v>40483</v>
      </c>
      <c r="B254" s="7">
        <f>(PSCE!B255-PSCE!B254)/PSCE!B254*100</f>
        <v>-8.3926106008764023</v>
      </c>
      <c r="C254" s="7">
        <f>(PSCE!C255-PSCE!C254)/PSCE!C254*100</f>
        <v>-14.385904892234006</v>
      </c>
      <c r="D254" s="7">
        <f>(PSCE!D255-PSCE!D254)/PSCE!D254*100</f>
        <v>0.39886375496125548</v>
      </c>
      <c r="E254" s="7">
        <f>(PSCE!E255-PSCE!E254)/PSCE!E254*100</f>
        <v>0.59294719878661484</v>
      </c>
      <c r="F254" s="7">
        <f>(PSCE!F255-PSCE!F254)/PSCE!F254*100</f>
        <v>-1.656186647424664</v>
      </c>
      <c r="G254" s="7">
        <f>(PSCE!G255-PSCE!G254)/PSCE!G254*100</f>
        <v>0.31671346295746172</v>
      </c>
      <c r="H254" s="7">
        <f>(PSCE!H255-PSCE!H254)/PSCE!H254*100</f>
        <v>0.56238552095062477</v>
      </c>
    </row>
    <row r="255" spans="1:8">
      <c r="A255" s="62">
        <f>PSCE!A256</f>
        <v>40513</v>
      </c>
      <c r="B255" s="7">
        <f>(PSCE!B256-PSCE!B255)/PSCE!B255*100</f>
        <v>14.893477602037891</v>
      </c>
      <c r="C255" s="7">
        <f>(PSCE!C256-PSCE!C255)/PSCE!C255*100</f>
        <v>-41.478521478521479</v>
      </c>
      <c r="D255" s="7">
        <f>(PSCE!D256-PSCE!D255)/PSCE!D255*100</f>
        <v>-7.6574012797328964E-2</v>
      </c>
      <c r="E255" s="7">
        <f>(PSCE!E256-PSCE!E255)/PSCE!E255*100</f>
        <v>0.66672635006196079</v>
      </c>
      <c r="F255" s="7">
        <f>(PSCE!F256-PSCE!F255)/PSCE!F255*100</f>
        <v>-1.6456448062611368</v>
      </c>
      <c r="G255" s="7">
        <f>(PSCE!G256-PSCE!G255)/PSCE!G255*100</f>
        <v>-0.45164710771038419</v>
      </c>
      <c r="H255" s="7">
        <f>(PSCE!H256-PSCE!H255)/PSCE!H255*100</f>
        <v>0.35009732553101908</v>
      </c>
    </row>
    <row r="256" spans="1:8">
      <c r="A256" s="62">
        <f>PSCE!A257</f>
        <v>40544</v>
      </c>
      <c r="B256" s="7">
        <f>(PSCE!B257-PSCE!B256)/PSCE!B256*100</f>
        <v>-15.701147786411921</v>
      </c>
      <c r="C256" s="7">
        <f>(PSCE!C257-PSCE!C256)/PSCE!C256*100</f>
        <v>95.356777057016046</v>
      </c>
      <c r="D256" s="7">
        <f>(PSCE!D257-PSCE!D256)/PSCE!D256*100</f>
        <v>0.68418369186241135</v>
      </c>
      <c r="E256" s="7">
        <f>(PSCE!E257-PSCE!E256)/PSCE!E256*100</f>
        <v>0.67869279087836887</v>
      </c>
      <c r="F256" s="7">
        <f>(PSCE!F257-PSCE!F256)/PSCE!F256*100</f>
        <v>-2.1989342806394316</v>
      </c>
      <c r="G256" s="7">
        <f>(PSCE!G257-PSCE!G256)/PSCE!G256*100</f>
        <v>0.16965628289609416</v>
      </c>
      <c r="H256" s="7">
        <f>(PSCE!H257-PSCE!H256)/PSCE!H256*100</f>
        <v>1.6244392522654132</v>
      </c>
    </row>
    <row r="257" spans="1:8">
      <c r="A257" s="62">
        <f>PSCE!A258</f>
        <v>40575</v>
      </c>
      <c r="B257" s="7">
        <f>(PSCE!B258-PSCE!B257)/PSCE!B257*100</f>
        <v>3.1375268508025642</v>
      </c>
      <c r="C257" s="7">
        <f>(PSCE!C258-PSCE!C257)/PSCE!C257*100</f>
        <v>-9.5770709542118144</v>
      </c>
      <c r="D257" s="7">
        <f>(PSCE!D258-PSCE!D257)/PSCE!D257*100</f>
        <v>0.84613161535844994</v>
      </c>
      <c r="E257" s="7">
        <f>(PSCE!E258-PSCE!E257)/PSCE!E257*100</f>
        <v>0.83823037155502655</v>
      </c>
      <c r="F257" s="7">
        <f>(PSCE!F258-PSCE!F257)/PSCE!F257*100</f>
        <v>-1.7434891576768006</v>
      </c>
      <c r="G257" s="7">
        <f>(PSCE!G258-PSCE!G257)/PSCE!G257*100</f>
        <v>0.35713088252903841</v>
      </c>
      <c r="H257" s="7">
        <f>(PSCE!H258-PSCE!H257)/PSCE!H257*100</f>
        <v>1.7187399497092799</v>
      </c>
    </row>
    <row r="258" spans="1:8">
      <c r="A258" s="62">
        <f>PSCE!A259</f>
        <v>40603</v>
      </c>
      <c r="B258" s="7">
        <f>(PSCE!B259-PSCE!B258)/PSCE!B258*100</f>
        <v>-3.907966807701138</v>
      </c>
      <c r="C258" s="7">
        <f>(PSCE!C259-PSCE!C258)/PSCE!C258*100</f>
        <v>-8.4847313490529572</v>
      </c>
      <c r="D258" s="7">
        <f>(PSCE!D259-PSCE!D258)/PSCE!D258*100</f>
        <v>0.18285040706406155</v>
      </c>
      <c r="E258" s="7">
        <f>(PSCE!E259-PSCE!E258)/PSCE!E258*100</f>
        <v>1.0567130323330214</v>
      </c>
      <c r="F258" s="7">
        <f>(PSCE!F259-PSCE!F258)/PSCE!F258*100</f>
        <v>-1.8779342723004695</v>
      </c>
      <c r="G258" s="7">
        <f>(PSCE!G259-PSCE!G258)/PSCE!G258*100</f>
        <v>-0.15425690838991488</v>
      </c>
      <c r="H258" s="7">
        <f>(PSCE!H259-PSCE!H258)/PSCE!H258*100</f>
        <v>0.5057330629423693</v>
      </c>
    </row>
    <row r="259" spans="1:8">
      <c r="A259" s="62">
        <f>PSCE!A260</f>
        <v>40634</v>
      </c>
      <c r="B259" s="7">
        <f>(PSCE!B260-PSCE!B259)/PSCE!B259*100</f>
        <v>6.5031146002218625</v>
      </c>
      <c r="C259" s="7">
        <f>(PSCE!C260-PSCE!C259)/PSCE!C259*100</f>
        <v>-27.011615628299896</v>
      </c>
      <c r="D259" s="7">
        <f>(PSCE!D260-PSCE!D259)/PSCE!D259*100</f>
        <v>0.56309305262049392</v>
      </c>
      <c r="E259" s="7">
        <f>(PSCE!E260-PSCE!E259)/PSCE!E259*100</f>
        <v>0.52100679316212795</v>
      </c>
      <c r="F259" s="7">
        <f>(PSCE!F260-PSCE!F259)/PSCE!F259*100</f>
        <v>-2.3207625362619146</v>
      </c>
      <c r="G259" s="7">
        <f>(PSCE!G260-PSCE!G259)/PSCE!G259*100</f>
        <v>3.6395289807617108</v>
      </c>
      <c r="H259" s="7">
        <f>(PSCE!H260-PSCE!H259)/PSCE!H259*100</f>
        <v>1.2475089327258202</v>
      </c>
    </row>
    <row r="261" spans="1:8">
      <c r="A261" s="2" t="s">
        <v>26</v>
      </c>
      <c r="B261" s="11">
        <f t="shared" ref="B261:H261" si="0">AVERAGE(B5:B15)</f>
        <v>2.7801003235350765</v>
      </c>
      <c r="C261" s="11">
        <f t="shared" si="0"/>
        <v>1.3172548708050273</v>
      </c>
      <c r="D261" s="11">
        <f t="shared" si="0"/>
        <v>1.1789952756346949</v>
      </c>
      <c r="E261" s="11">
        <f t="shared" si="0"/>
        <v>1.399123284566558</v>
      </c>
      <c r="F261" s="11">
        <f t="shared" si="0"/>
        <v>1.6588169318687462</v>
      </c>
      <c r="G261" s="11">
        <f t="shared" si="0"/>
        <v>1.2111885732002217</v>
      </c>
      <c r="H261" s="11">
        <f t="shared" si="0"/>
        <v>1.0163331032480067</v>
      </c>
    </row>
    <row r="262" spans="1:8">
      <c r="A262" s="2" t="s">
        <v>7</v>
      </c>
      <c r="B262" s="11">
        <f>AVERAGE(B16:B27)</f>
        <v>-1.0464527737180758</v>
      </c>
      <c r="C262" s="11">
        <f t="shared" ref="C262:H262" si="1">AVERAGE(C16:C27)</f>
        <v>2.5087687124256042</v>
      </c>
      <c r="D262" s="11">
        <f t="shared" si="1"/>
        <v>1.1932522325515074</v>
      </c>
      <c r="E262" s="11">
        <f t="shared" si="1"/>
        <v>0.54666065032338063</v>
      </c>
      <c r="F262" s="11">
        <f t="shared" si="1"/>
        <v>1.581563691559456</v>
      </c>
      <c r="G262" s="11">
        <f t="shared" si="1"/>
        <v>1.3911194062691885</v>
      </c>
      <c r="H262" s="11">
        <f t="shared" si="1"/>
        <v>1.1402255330817279</v>
      </c>
    </row>
    <row r="263" spans="1:8">
      <c r="A263" s="2" t="s">
        <v>8</v>
      </c>
      <c r="B263" s="11">
        <f>AVERAGE(B28:B39)</f>
        <v>8.1467751744063914</v>
      </c>
      <c r="C263" s="11">
        <f t="shared" ref="C263:H263" si="2">AVERAGE(C28:C39)</f>
        <v>0.11809176979481184</v>
      </c>
      <c r="D263" s="11">
        <f t="shared" si="2"/>
        <v>0.6102570510668589</v>
      </c>
      <c r="E263" s="11">
        <f t="shared" si="2"/>
        <v>0.13809284935194013</v>
      </c>
      <c r="F263" s="11">
        <f t="shared" si="2"/>
        <v>0.76764028044561838</v>
      </c>
      <c r="G263" s="11">
        <f t="shared" si="2"/>
        <v>1.339654136592767</v>
      </c>
      <c r="H263" s="11">
        <f t="shared" si="2"/>
        <v>-3.4950689990481919E-2</v>
      </c>
    </row>
    <row r="264" spans="1:8">
      <c r="A264" s="2" t="s">
        <v>9</v>
      </c>
      <c r="B264" s="11">
        <f>AVERAGE(B40:B51)</f>
        <v>0.79985452071294283</v>
      </c>
      <c r="C264" s="11">
        <f t="shared" ref="C264:H264" si="3">AVERAGE(C40:C51)</f>
        <v>-3.6573744004897577</v>
      </c>
      <c r="D264" s="11">
        <f t="shared" si="3"/>
        <v>1.0506082247273727</v>
      </c>
      <c r="E264" s="11">
        <f t="shared" si="3"/>
        <v>1.3901779636286793</v>
      </c>
      <c r="F264" s="11">
        <f t="shared" si="3"/>
        <v>0.5618374363242129</v>
      </c>
      <c r="G264" s="11">
        <f t="shared" si="3"/>
        <v>1.3705549015817129</v>
      </c>
      <c r="H264" s="11">
        <f t="shared" si="3"/>
        <v>0.69374339016004971</v>
      </c>
    </row>
    <row r="265" spans="1:8">
      <c r="A265" s="2" t="s">
        <v>10</v>
      </c>
      <c r="B265" s="11">
        <f>AVERAGE(B52:B63)</f>
        <v>5.316946895911685</v>
      </c>
      <c r="C265" s="11">
        <f t="shared" ref="C265:H265" si="4">AVERAGE(C52:C63)</f>
        <v>0.1246022123921724</v>
      </c>
      <c r="D265" s="11">
        <f t="shared" si="4"/>
        <v>1.2683240518749417</v>
      </c>
      <c r="E265" s="11">
        <f t="shared" si="4"/>
        <v>2.0605418382846676</v>
      </c>
      <c r="F265" s="11">
        <f t="shared" si="4"/>
        <v>0.58665311193757008</v>
      </c>
      <c r="G265" s="11">
        <f t="shared" si="4"/>
        <v>1.3810129552385499</v>
      </c>
      <c r="H265" s="11">
        <f t="shared" si="4"/>
        <v>1.0288499403156919</v>
      </c>
    </row>
    <row r="266" spans="1:8">
      <c r="A266" s="2" t="s">
        <v>11</v>
      </c>
      <c r="B266" s="11">
        <f>AVERAGE(B64:B75)</f>
        <v>1.9619992497353671</v>
      </c>
      <c r="C266" s="11">
        <f t="shared" ref="C266:H266" si="5">AVERAGE(C64:C75)</f>
        <v>0.63163756956273021</v>
      </c>
      <c r="D266" s="11">
        <f t="shared" si="5"/>
        <v>1.3942624556369534</v>
      </c>
      <c r="E266" s="11">
        <f t="shared" si="5"/>
        <v>2.0364031213698679</v>
      </c>
      <c r="F266" s="11">
        <f t="shared" si="5"/>
        <v>1.2967095922401131</v>
      </c>
      <c r="G266" s="11">
        <f t="shared" si="5"/>
        <v>1.4729189180355602</v>
      </c>
      <c r="H266" s="11">
        <f t="shared" si="5"/>
        <v>1.106219941860666</v>
      </c>
    </row>
    <row r="267" spans="1:8">
      <c r="A267" s="2" t="s">
        <v>12</v>
      </c>
      <c r="B267" s="11">
        <f>AVERAGE(B76:B87)</f>
        <v>-0.11197875891598737</v>
      </c>
      <c r="C267" s="11">
        <f t="shared" ref="C267:H267" si="6">AVERAGE(C76:C87)</f>
        <v>-1.396894039524285</v>
      </c>
      <c r="D267" s="11">
        <f t="shared" si="6"/>
        <v>1.371302505227683</v>
      </c>
      <c r="E267" s="11">
        <f t="shared" si="6"/>
        <v>1.6194232965729232</v>
      </c>
      <c r="F267" s="11">
        <f t="shared" si="6"/>
        <v>1.3175533248287821</v>
      </c>
      <c r="G267" s="11">
        <f t="shared" si="6"/>
        <v>1.3070267602554113</v>
      </c>
      <c r="H267" s="11">
        <f t="shared" si="6"/>
        <v>1.384138477455916</v>
      </c>
    </row>
    <row r="268" spans="1:8">
      <c r="A268" s="2" t="s">
        <v>13</v>
      </c>
      <c r="B268" s="11">
        <f>AVERAGE(B88:B99)</f>
        <v>1.3818508914014371</v>
      </c>
      <c r="C268" s="11">
        <f t="shared" ref="C268:H268" si="7">AVERAGE(C88:C99)</f>
        <v>0.74749607325576795</v>
      </c>
      <c r="D268" s="11">
        <f t="shared" si="7"/>
        <v>1.1288578574879473</v>
      </c>
      <c r="E268" s="11">
        <f t="shared" si="7"/>
        <v>0.73548369528513202</v>
      </c>
      <c r="F268" s="11">
        <f t="shared" si="7"/>
        <v>-0.24655070645540147</v>
      </c>
      <c r="G268" s="11">
        <f t="shared" si="7"/>
        <v>0.906101500255999</v>
      </c>
      <c r="H268" s="11">
        <f t="shared" si="7"/>
        <v>1.7881407433093859</v>
      </c>
    </row>
    <row r="269" spans="1:8">
      <c r="A269" s="2" t="s">
        <v>14</v>
      </c>
      <c r="B269" s="11">
        <f>AVERAGE(B100:B111)</f>
        <v>1.9271060001417266</v>
      </c>
      <c r="C269" s="11">
        <f t="shared" ref="C269:H269" si="8">AVERAGE(C100:C111)</f>
        <v>0.64724648198155499</v>
      </c>
      <c r="D269" s="11">
        <f t="shared" si="8"/>
        <v>1.2969095552680729</v>
      </c>
      <c r="E269" s="11">
        <f t="shared" si="8"/>
        <v>0.33758453059627341</v>
      </c>
      <c r="F269" s="11">
        <f t="shared" si="8"/>
        <v>-9.8387027184873386E-3</v>
      </c>
      <c r="G269" s="11">
        <f t="shared" si="8"/>
        <v>0.79736366229326483</v>
      </c>
      <c r="H269" s="11">
        <f t="shared" si="8"/>
        <v>2.3079219816213326</v>
      </c>
    </row>
    <row r="270" spans="1:8">
      <c r="A270" s="2" t="s">
        <v>15</v>
      </c>
      <c r="B270" s="11">
        <f>AVERAGE(B113:B123)</f>
        <v>1.5837171301250961</v>
      </c>
      <c r="C270" s="11">
        <f t="shared" ref="C270:H270" si="9">AVERAGE(C113:C123)</f>
        <v>-1.2597271184271503</v>
      </c>
      <c r="D270" s="11">
        <f t="shared" si="9"/>
        <v>0.73943431011100147</v>
      </c>
      <c r="E270" s="11">
        <f t="shared" si="9"/>
        <v>5.6048842068388553E-2</v>
      </c>
      <c r="F270" s="11">
        <f t="shared" si="9"/>
        <v>0.23701333945058306</v>
      </c>
      <c r="G270" s="11">
        <f t="shared" si="9"/>
        <v>0.32575613969033573</v>
      </c>
      <c r="H270" s="11">
        <f t="shared" si="9"/>
        <v>1.3725979810097813</v>
      </c>
    </row>
    <row r="271" spans="1:8">
      <c r="A271" s="2" t="s">
        <v>16</v>
      </c>
      <c r="B271" s="11">
        <f>AVERAGE(B124:B135)</f>
        <v>4.3113839371428542</v>
      </c>
      <c r="C271" s="11">
        <f t="shared" ref="C271:H271" si="10">AVERAGE(C124:C135)</f>
        <v>4.513713420235006</v>
      </c>
      <c r="D271" s="11">
        <f t="shared" si="10"/>
        <v>0.64975219731064193</v>
      </c>
      <c r="E271" s="11">
        <f t="shared" si="10"/>
        <v>0.72013279601463831</v>
      </c>
      <c r="F271" s="11">
        <f t="shared" si="10"/>
        <v>0.75493213388676061</v>
      </c>
      <c r="G271" s="11">
        <f t="shared" si="10"/>
        <v>0.90148590180200883</v>
      </c>
      <c r="H271" s="11">
        <f t="shared" si="10"/>
        <v>0.39390165598718824</v>
      </c>
    </row>
    <row r="272" spans="1:8">
      <c r="A272" s="2" t="s">
        <v>17</v>
      </c>
      <c r="B272" s="11">
        <f>AVERAGE(B136:B146)</f>
        <v>8.7377756265467413E-2</v>
      </c>
      <c r="C272" s="11">
        <f t="shared" ref="C272:H272" si="11">AVERAGE(C136:C146)</f>
        <v>1.1475934903571945</v>
      </c>
      <c r="D272" s="11">
        <f t="shared" si="11"/>
        <v>0.89821416698542011</v>
      </c>
      <c r="E272" s="11">
        <f t="shared" si="11"/>
        <v>1.0945740701855629</v>
      </c>
      <c r="F272" s="11">
        <f t="shared" si="11"/>
        <v>1.7230900128568032</v>
      </c>
      <c r="G272" s="11">
        <f t="shared" si="11"/>
        <v>1.1329778230138718</v>
      </c>
      <c r="H272" s="11">
        <f t="shared" si="11"/>
        <v>0.54145491004570356</v>
      </c>
    </row>
    <row r="273" spans="1:8">
      <c r="A273" s="2" t="s">
        <v>18</v>
      </c>
      <c r="B273" s="11">
        <f>AVERAGE(B148:B159)</f>
        <v>-3.5214726099269598</v>
      </c>
      <c r="C273" s="11">
        <f t="shared" ref="C273:H273" si="12">AVERAGE(C148:C159)</f>
        <v>0.23557754554959823</v>
      </c>
      <c r="D273" s="11">
        <f t="shared" si="12"/>
        <v>0.62732432998944188</v>
      </c>
      <c r="E273" s="11">
        <f t="shared" si="12"/>
        <v>1.3935078840918953</v>
      </c>
      <c r="F273" s="11">
        <f t="shared" si="12"/>
        <v>0.34964875334323636</v>
      </c>
      <c r="G273" s="11">
        <f t="shared" si="12"/>
        <v>0.8254504828302931</v>
      </c>
      <c r="H273" s="11">
        <f t="shared" si="12"/>
        <v>0.26209714958274333</v>
      </c>
    </row>
    <row r="274" spans="1:8">
      <c r="A274" s="2" t="s">
        <v>19</v>
      </c>
      <c r="B274" s="11">
        <f>AVERAGE(B160:B171)</f>
        <v>14.131094739916463</v>
      </c>
      <c r="C274" s="11">
        <f t="shared" ref="C274:H274" si="13">AVERAGE(C160:C171)</f>
        <v>-0.34084889401769908</v>
      </c>
      <c r="D274" s="11">
        <f t="shared" si="13"/>
        <v>0.99196378209719693</v>
      </c>
      <c r="E274" s="11">
        <f t="shared" si="13"/>
        <v>1.2807899225958577</v>
      </c>
      <c r="F274" s="11">
        <f t="shared" si="13"/>
        <v>1.4505847028009244</v>
      </c>
      <c r="G274" s="11">
        <f t="shared" si="13"/>
        <v>1.2466838200218993</v>
      </c>
      <c r="H274" s="11">
        <f t="shared" si="13"/>
        <v>0.5920403037013271</v>
      </c>
    </row>
    <row r="275" spans="1:8">
      <c r="A275" s="2" t="s">
        <v>20</v>
      </c>
      <c r="B275" s="11">
        <f>AVERAGE(B172:B183)</f>
        <v>-3.4777470931761499E-2</v>
      </c>
      <c r="C275" s="11">
        <f t="shared" ref="C275:H275" si="14">AVERAGE(C172:C183)</f>
        <v>-2.4522023045173884</v>
      </c>
      <c r="D275" s="11">
        <f t="shared" si="14"/>
        <v>1.2872756078054988</v>
      </c>
      <c r="E275" s="11">
        <f t="shared" si="14"/>
        <v>1.7210389865611857</v>
      </c>
      <c r="F275" s="11">
        <f t="shared" si="14"/>
        <v>1.2402401112792387</v>
      </c>
      <c r="G275" s="11">
        <f t="shared" si="14"/>
        <v>1.8364945534437831</v>
      </c>
      <c r="H275" s="11">
        <f t="shared" si="14"/>
        <v>0.48632355721513437</v>
      </c>
    </row>
    <row r="276" spans="1:8">
      <c r="A276" s="2" t="s">
        <v>21</v>
      </c>
      <c r="B276" s="11">
        <f>AVERAGE(B184:B195)</f>
        <v>0.65057502359635722</v>
      </c>
      <c r="C276" s="11">
        <f t="shared" ref="C276:H276" si="15">AVERAGE(C184:C195)</f>
        <v>2.2633469848077459E-2</v>
      </c>
      <c r="D276" s="11">
        <f t="shared" si="15"/>
        <v>1.6127810380161218</v>
      </c>
      <c r="E276" s="11">
        <f t="shared" si="15"/>
        <v>1.4252668314451666</v>
      </c>
      <c r="F276" s="11">
        <f t="shared" si="15"/>
        <v>1.1954661158021727</v>
      </c>
      <c r="G276" s="11">
        <f t="shared" si="15"/>
        <v>2.0526150485192627</v>
      </c>
      <c r="H276" s="11">
        <f t="shared" si="15"/>
        <v>1.1267696967859824</v>
      </c>
    </row>
    <row r="277" spans="1:8">
      <c r="A277" s="2" t="s">
        <v>22</v>
      </c>
      <c r="B277" s="11">
        <f>AVERAGE(B196:B207)</f>
        <v>0.57708200777104113</v>
      </c>
      <c r="C277" s="11">
        <f t="shared" ref="C277:H277" si="16">AVERAGE(C196:C207)</f>
        <v>-0.97052404937430092</v>
      </c>
      <c r="D277" s="11">
        <f t="shared" si="16"/>
        <v>2.0554019322665895</v>
      </c>
      <c r="E277" s="11">
        <f t="shared" si="16"/>
        <v>1.0801063863930651</v>
      </c>
      <c r="F277" s="11">
        <f t="shared" si="16"/>
        <v>1.6302668028652019</v>
      </c>
      <c r="G277" s="11">
        <f t="shared" si="16"/>
        <v>2.2104142196028418</v>
      </c>
      <c r="H277" s="11">
        <f t="shared" si="16"/>
        <v>2.2359095702885461</v>
      </c>
    </row>
    <row r="278" spans="1:8">
      <c r="A278" s="2" t="s">
        <v>23</v>
      </c>
      <c r="B278" s="11">
        <f>AVERAGE(B208:B219)</f>
        <v>1.2626580865581236</v>
      </c>
      <c r="C278" s="11">
        <f t="shared" ref="C278:H278" si="17">AVERAGE(C208:C219)</f>
        <v>0.42679323369061678</v>
      </c>
      <c r="D278" s="11">
        <f t="shared" si="17"/>
        <v>1.6820342259916501</v>
      </c>
      <c r="E278" s="11">
        <f t="shared" si="17"/>
        <v>1.5346115956485853</v>
      </c>
      <c r="F278" s="11">
        <f t="shared" si="17"/>
        <v>-0.34561572066172469</v>
      </c>
      <c r="G278" s="11">
        <f t="shared" si="17"/>
        <v>1.8584179328099379</v>
      </c>
      <c r="H278" s="11">
        <f t="shared" si="17"/>
        <v>1.7148506755433386</v>
      </c>
    </row>
    <row r="279" spans="1:8">
      <c r="A279" s="2" t="s">
        <v>24</v>
      </c>
      <c r="B279" s="11">
        <f>AVERAGE(B220:B231)</f>
        <v>0.89171635593799781</v>
      </c>
      <c r="C279" s="11">
        <f t="shared" ref="C279:H279" si="18">AVERAGE(C220:C231)</f>
        <v>4.5618438772484433</v>
      </c>
      <c r="D279" s="11">
        <f t="shared" si="18"/>
        <v>1.1020921969730046</v>
      </c>
      <c r="E279" s="11">
        <f t="shared" si="18"/>
        <v>1.2273997588783125</v>
      </c>
      <c r="F279" s="11">
        <f t="shared" si="18"/>
        <v>-1.5953463290338561</v>
      </c>
      <c r="G279" s="11">
        <f t="shared" si="18"/>
        <v>1.0425390738164866</v>
      </c>
      <c r="H279" s="11">
        <f t="shared" si="18"/>
        <v>1.4101264696145226</v>
      </c>
    </row>
    <row r="280" spans="1:8">
      <c r="A280" s="2" t="s">
        <v>25</v>
      </c>
      <c r="B280" s="11">
        <f>AVERAGE(B232:B243)</f>
        <v>0.83145519846428162</v>
      </c>
      <c r="C280" s="11">
        <f t="shared" ref="C280:H280" si="19">AVERAGE(C232:C243)</f>
        <v>-2.645565800124464</v>
      </c>
      <c r="D280" s="11">
        <f t="shared" si="19"/>
        <v>-4.5472568351881661E-2</v>
      </c>
      <c r="E280" s="11">
        <f t="shared" si="19"/>
        <v>-0.12405451497267352</v>
      </c>
      <c r="F280" s="11">
        <f t="shared" si="19"/>
        <v>-2.4167576632061896</v>
      </c>
      <c r="G280" s="11">
        <f t="shared" si="19"/>
        <v>0.2973679329908922</v>
      </c>
      <c r="H280" s="11">
        <f t="shared" si="19"/>
        <v>-0.38526987656433914</v>
      </c>
    </row>
    <row r="281" spans="1:8">
      <c r="A281" s="2" t="s">
        <v>437</v>
      </c>
      <c r="B281" s="11">
        <f>AVERAGE(B244:B255)</f>
        <v>1.9808792195634224</v>
      </c>
      <c r="C281" s="11">
        <f>AVERAGE(C244:C255)</f>
        <v>-1.3188695833711963</v>
      </c>
      <c r="D281" s="11">
        <f t="shared" ref="D281:H281" si="20">AVERAGE(D244:D255)</f>
        <v>0.35389267237518124</v>
      </c>
      <c r="E281" s="11">
        <f t="shared" si="20"/>
        <v>0.48956605986783375</v>
      </c>
      <c r="F281" s="11">
        <f t="shared" si="20"/>
        <v>-1.8880531043864461</v>
      </c>
      <c r="G281" s="11">
        <f t="shared" si="20"/>
        <v>0.32866076324739096</v>
      </c>
      <c r="H281" s="11">
        <f t="shared" si="20"/>
        <v>0.46560624620436819</v>
      </c>
    </row>
    <row r="282" spans="1:8">
      <c r="A282" s="2" t="s">
        <v>479</v>
      </c>
      <c r="B282" s="11">
        <f>AVERAGE(B256:B259)</f>
        <v>-2.4921182857721575</v>
      </c>
      <c r="C282" s="11">
        <f t="shared" ref="C282:G282" si="21">AVERAGE(C256:C259)</f>
        <v>12.570839781362842</v>
      </c>
      <c r="D282" s="11">
        <f t="shared" si="21"/>
        <v>0.56906469172635421</v>
      </c>
      <c r="E282" s="11">
        <f t="shared" si="21"/>
        <v>0.77366074698213616</v>
      </c>
      <c r="F282" s="11">
        <f t="shared" si="21"/>
        <v>-2.035280061719654</v>
      </c>
      <c r="G282" s="11">
        <f t="shared" si="21"/>
        <v>1.0030148094492322</v>
      </c>
      <c r="H282" s="11">
        <f>AVERAGE(H256:H259)</f>
        <v>1.2741052994107207</v>
      </c>
    </row>
  </sheetData>
  <mergeCells count="2">
    <mergeCell ref="B2:H2"/>
    <mergeCell ref="A1:A4"/>
  </mergeCells>
  <phoneticPr fontId="4" type="noConversion"/>
  <conditionalFormatting sqref="D232:D25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83"/>
  <sheetViews>
    <sheetView workbookViewId="0">
      <selection sqref="A1:I2"/>
    </sheetView>
  </sheetViews>
  <sheetFormatPr defaultRowHeight="5.65" customHeight="1"/>
  <cols>
    <col min="1" max="1" width="9.140625" style="40"/>
    <col min="2" max="3" width="22.7109375" style="39" customWidth="1"/>
    <col min="4" max="4" width="9.140625" style="40"/>
    <col min="5" max="5" width="18.28515625" style="40" customWidth="1"/>
    <col min="6" max="9" width="9.140625" style="38"/>
    <col min="10" max="10" width="7.85546875" style="185" customWidth="1"/>
    <col min="11" max="11" width="9.140625" style="368" customWidth="1"/>
    <col min="12" max="12" width="23.85546875" style="368" customWidth="1"/>
    <col min="13" max="13" width="19.7109375" style="181" customWidth="1"/>
    <col min="14" max="16" width="9.140625" style="181"/>
    <col min="17" max="17" width="9.140625" style="185"/>
    <col min="18" max="16384" width="9.140625" style="38"/>
  </cols>
  <sheetData>
    <row r="1" spans="1:28" ht="12.75">
      <c r="A1" s="336" t="s">
        <v>105</v>
      </c>
      <c r="B1" s="337"/>
      <c r="C1" s="337"/>
      <c r="D1" s="337"/>
      <c r="E1" s="337"/>
      <c r="F1" s="337"/>
      <c r="G1" s="337"/>
      <c r="H1" s="337"/>
      <c r="I1" s="338"/>
    </row>
    <row r="2" spans="1:28" ht="28.5" customHeight="1" thickBot="1">
      <c r="A2" s="339"/>
      <c r="B2" s="340"/>
      <c r="C2" s="340"/>
      <c r="D2" s="340"/>
      <c r="E2" s="340"/>
      <c r="F2" s="340"/>
      <c r="G2" s="340"/>
      <c r="H2" s="340"/>
      <c r="I2" s="341"/>
      <c r="R2" s="185"/>
      <c r="S2" s="185"/>
      <c r="T2" s="185"/>
      <c r="U2" s="185"/>
      <c r="V2" s="185"/>
    </row>
    <row r="3" spans="1:28" s="159" customFormat="1" ht="12.75">
      <c r="A3" s="157"/>
      <c r="B3" s="158"/>
      <c r="C3" s="158"/>
      <c r="D3" s="157"/>
      <c r="E3" s="157"/>
      <c r="J3" s="185"/>
      <c r="K3" s="368"/>
      <c r="L3" s="368"/>
      <c r="M3" s="181"/>
      <c r="N3" s="181"/>
      <c r="O3" s="181"/>
      <c r="P3" s="181"/>
      <c r="Q3" s="185"/>
      <c r="R3" s="185"/>
      <c r="S3" s="185"/>
      <c r="T3" s="185"/>
      <c r="U3" s="185"/>
      <c r="V3" s="185"/>
    </row>
    <row r="4" spans="1:28" s="159" customFormat="1" ht="26.25" customHeight="1">
      <c r="J4" s="185"/>
      <c r="K4" s="367"/>
      <c r="L4" s="362" t="s">
        <v>103</v>
      </c>
      <c r="M4" s="362" t="s">
        <v>400</v>
      </c>
      <c r="N4" s="253"/>
      <c r="O4" s="253" t="s">
        <v>104</v>
      </c>
      <c r="P4" s="181"/>
      <c r="U4" s="185"/>
      <c r="V4" s="185"/>
    </row>
    <row r="5" spans="1:28" s="159" customFormat="1" ht="12.75">
      <c r="J5" s="185"/>
      <c r="K5" s="364">
        <v>32963</v>
      </c>
      <c r="L5" s="369">
        <v>47</v>
      </c>
      <c r="M5" s="363">
        <v>4</v>
      </c>
      <c r="N5" s="247">
        <v>36404</v>
      </c>
      <c r="O5" s="254">
        <v>50.62047901540064</v>
      </c>
      <c r="P5" s="181"/>
      <c r="U5" s="185"/>
      <c r="V5" s="185"/>
    </row>
    <row r="6" spans="1:28" s="159" customFormat="1" ht="12.75">
      <c r="J6" s="185"/>
      <c r="K6" s="364">
        <v>33054</v>
      </c>
      <c r="L6" s="369">
        <v>43</v>
      </c>
      <c r="M6" s="363">
        <v>-6</v>
      </c>
      <c r="N6" s="247">
        <v>36434</v>
      </c>
      <c r="O6" s="254">
        <v>51.91021081356763</v>
      </c>
      <c r="P6" s="181"/>
      <c r="U6" s="185"/>
      <c r="V6" s="185"/>
    </row>
    <row r="7" spans="1:28" s="159" customFormat="1" ht="12.75">
      <c r="J7" s="185"/>
      <c r="K7" s="364">
        <v>33146</v>
      </c>
      <c r="L7" s="369">
        <v>29</v>
      </c>
      <c r="M7" s="363">
        <v>4</v>
      </c>
      <c r="N7" s="247">
        <v>36465</v>
      </c>
      <c r="O7" s="254">
        <v>56.934667160310354</v>
      </c>
      <c r="P7" s="181"/>
      <c r="U7" s="185"/>
      <c r="V7" s="185"/>
      <c r="AB7" s="182"/>
    </row>
    <row r="8" spans="1:28" s="159" customFormat="1" ht="12.75">
      <c r="J8" s="185"/>
      <c r="K8" s="364">
        <v>33238</v>
      </c>
      <c r="L8" s="369">
        <v>28</v>
      </c>
      <c r="M8" s="363">
        <v>-4</v>
      </c>
      <c r="N8" s="247">
        <v>36495</v>
      </c>
      <c r="O8" s="254">
        <v>54.293221239694375</v>
      </c>
      <c r="P8" s="181"/>
      <c r="U8" s="185"/>
      <c r="V8" s="185"/>
    </row>
    <row r="9" spans="1:28" s="159" customFormat="1" ht="12.75">
      <c r="J9" s="185"/>
      <c r="K9" s="364">
        <v>33328</v>
      </c>
      <c r="L9" s="369">
        <v>30</v>
      </c>
      <c r="M9" s="363">
        <v>-1</v>
      </c>
      <c r="N9" s="247">
        <v>36526</v>
      </c>
      <c r="O9" s="254">
        <v>59.025494773538689</v>
      </c>
      <c r="P9" s="181"/>
      <c r="U9" s="185"/>
      <c r="V9" s="185"/>
    </row>
    <row r="10" spans="1:28" s="159" customFormat="1" ht="12.75">
      <c r="J10" s="185"/>
      <c r="K10" s="364">
        <v>33419</v>
      </c>
      <c r="L10" s="369">
        <v>21</v>
      </c>
      <c r="M10" s="363">
        <v>-5</v>
      </c>
      <c r="N10" s="247">
        <v>36557</v>
      </c>
      <c r="O10" s="254">
        <v>60.394577631781146</v>
      </c>
      <c r="P10" s="181"/>
      <c r="U10" s="185"/>
      <c r="V10" s="185"/>
    </row>
    <row r="11" spans="1:28" s="159" customFormat="1" ht="12.75">
      <c r="J11" s="185"/>
      <c r="K11" s="364">
        <v>33511</v>
      </c>
      <c r="L11" s="369">
        <v>17</v>
      </c>
      <c r="M11" s="363">
        <v>1</v>
      </c>
      <c r="N11" s="247">
        <v>36586</v>
      </c>
      <c r="O11" s="254">
        <v>50.176498868484103</v>
      </c>
      <c r="P11" s="181"/>
      <c r="U11" s="185"/>
      <c r="V11" s="185"/>
    </row>
    <row r="12" spans="1:28" s="159" customFormat="1" ht="12.75">
      <c r="J12" s="185"/>
      <c r="K12" s="364">
        <v>33603</v>
      </c>
      <c r="L12" s="369">
        <v>17</v>
      </c>
      <c r="M12" s="363">
        <v>0</v>
      </c>
      <c r="N12" s="247">
        <v>36617</v>
      </c>
      <c r="O12" s="254">
        <v>54.136133193325591</v>
      </c>
      <c r="P12" s="181"/>
      <c r="U12" s="185"/>
      <c r="V12" s="185"/>
    </row>
    <row r="13" spans="1:28" s="159" customFormat="1" ht="12.75">
      <c r="J13" s="185"/>
      <c r="K13" s="364">
        <v>33694</v>
      </c>
      <c r="L13" s="369">
        <v>18</v>
      </c>
      <c r="M13" s="363">
        <v>1</v>
      </c>
      <c r="N13" s="247">
        <v>36647</v>
      </c>
      <c r="O13" s="254">
        <v>50.744515727809755</v>
      </c>
      <c r="P13" s="181"/>
      <c r="U13" s="185"/>
      <c r="V13" s="185"/>
    </row>
    <row r="14" spans="1:28" s="159" customFormat="1" ht="12.75">
      <c r="J14" s="185"/>
      <c r="K14" s="364">
        <v>33785</v>
      </c>
      <c r="L14" s="369">
        <v>19</v>
      </c>
      <c r="M14" s="363">
        <v>-4</v>
      </c>
      <c r="N14" s="247">
        <v>36678</v>
      </c>
      <c r="O14" s="254">
        <v>50.023201565718722</v>
      </c>
      <c r="P14" s="181"/>
      <c r="U14" s="185"/>
      <c r="V14" s="185"/>
    </row>
    <row r="15" spans="1:28" s="159" customFormat="1" ht="12.75">
      <c r="J15" s="185"/>
      <c r="K15" s="364">
        <v>33877</v>
      </c>
      <c r="L15" s="369">
        <v>15</v>
      </c>
      <c r="M15" s="363">
        <v>-11</v>
      </c>
      <c r="N15" s="247">
        <v>36708</v>
      </c>
      <c r="O15" s="254">
        <v>46.437101312001545</v>
      </c>
      <c r="P15" s="181"/>
      <c r="U15" s="185"/>
      <c r="V15" s="185"/>
    </row>
    <row r="16" spans="1:28" s="159" customFormat="1" ht="12.75">
      <c r="J16" s="185"/>
      <c r="K16" s="364">
        <v>33969</v>
      </c>
      <c r="L16" s="369">
        <v>17</v>
      </c>
      <c r="M16" s="363">
        <v>-8</v>
      </c>
      <c r="N16" s="247">
        <v>36739</v>
      </c>
      <c r="O16" s="254">
        <v>49.586439778811837</v>
      </c>
      <c r="P16" s="181"/>
      <c r="U16" s="185"/>
      <c r="V16" s="185"/>
    </row>
    <row r="17" spans="10:22" s="159" customFormat="1" ht="12.75">
      <c r="J17" s="185"/>
      <c r="K17" s="364">
        <v>34059</v>
      </c>
      <c r="L17" s="369">
        <v>21</v>
      </c>
      <c r="M17" s="363">
        <v>-21</v>
      </c>
      <c r="N17" s="247">
        <v>36770</v>
      </c>
      <c r="O17" s="254">
        <v>52.334308596186069</v>
      </c>
      <c r="P17" s="181"/>
      <c r="U17" s="185"/>
      <c r="V17" s="185"/>
    </row>
    <row r="18" spans="10:22" s="159" customFormat="1" ht="12.75">
      <c r="J18" s="185"/>
      <c r="K18" s="364">
        <v>34150</v>
      </c>
      <c r="L18" s="369">
        <v>17</v>
      </c>
      <c r="M18" s="363">
        <v>-9</v>
      </c>
      <c r="N18" s="247">
        <v>36800</v>
      </c>
      <c r="O18" s="254">
        <v>53.184995016926237</v>
      </c>
      <c r="P18" s="181"/>
      <c r="U18" s="185"/>
      <c r="V18" s="185"/>
    </row>
    <row r="19" spans="10:22" s="159" customFormat="1" ht="12.75">
      <c r="J19" s="185"/>
      <c r="K19" s="364">
        <v>34242</v>
      </c>
      <c r="L19" s="369">
        <v>22</v>
      </c>
      <c r="M19" s="363">
        <v>-12</v>
      </c>
      <c r="N19" s="247">
        <v>36831</v>
      </c>
      <c r="O19" s="254">
        <v>53.71570064042762</v>
      </c>
      <c r="P19" s="181"/>
      <c r="U19" s="185"/>
      <c r="V19" s="185"/>
    </row>
    <row r="20" spans="10:22" s="159" customFormat="1" ht="12.75">
      <c r="J20" s="185"/>
      <c r="K20" s="364">
        <v>34334</v>
      </c>
      <c r="L20" s="369">
        <v>31</v>
      </c>
      <c r="M20" s="363">
        <v>4</v>
      </c>
      <c r="N20" s="247">
        <v>36861</v>
      </c>
      <c r="O20" s="254">
        <v>50.848683203615082</v>
      </c>
      <c r="P20" s="181"/>
      <c r="U20" s="185"/>
      <c r="V20" s="185"/>
    </row>
    <row r="21" spans="10:22" s="159" customFormat="1" ht="12.75">
      <c r="J21" s="185"/>
      <c r="K21" s="364">
        <v>34424</v>
      </c>
      <c r="L21" s="369">
        <v>37</v>
      </c>
      <c r="M21" s="363">
        <v>6</v>
      </c>
      <c r="N21" s="247">
        <v>36892</v>
      </c>
      <c r="O21" s="254">
        <v>51.253927232431977</v>
      </c>
      <c r="P21" s="181"/>
      <c r="U21" s="185"/>
      <c r="V21" s="185"/>
    </row>
    <row r="22" spans="10:22" s="159" customFormat="1" ht="12.75">
      <c r="J22" s="185"/>
      <c r="K22" s="364">
        <v>34515</v>
      </c>
      <c r="L22" s="369">
        <v>57</v>
      </c>
      <c r="M22" s="363">
        <v>1</v>
      </c>
      <c r="N22" s="247">
        <v>36923</v>
      </c>
      <c r="O22" s="254">
        <v>56.036068316848393</v>
      </c>
      <c r="P22" s="181"/>
      <c r="U22" s="185"/>
      <c r="V22" s="185"/>
    </row>
    <row r="23" spans="10:22" s="159" customFormat="1" ht="12.75">
      <c r="J23" s="185"/>
      <c r="K23" s="364">
        <v>34607</v>
      </c>
      <c r="L23" s="369">
        <v>45</v>
      </c>
      <c r="M23" s="363">
        <v>18</v>
      </c>
      <c r="N23" s="247">
        <v>36951</v>
      </c>
      <c r="O23" s="254">
        <v>54.096300028001764</v>
      </c>
      <c r="P23" s="181"/>
      <c r="U23" s="185"/>
      <c r="V23" s="185"/>
    </row>
    <row r="24" spans="10:22" s="159" customFormat="1" ht="12.75">
      <c r="J24" s="185"/>
      <c r="K24" s="364">
        <v>34699</v>
      </c>
      <c r="L24" s="369">
        <v>67</v>
      </c>
      <c r="M24" s="363">
        <v>14</v>
      </c>
      <c r="N24" s="247">
        <v>36982</v>
      </c>
      <c r="O24" s="254">
        <v>53.663212663344012</v>
      </c>
      <c r="P24" s="181"/>
      <c r="U24" s="185"/>
      <c r="V24" s="185"/>
    </row>
    <row r="25" spans="10:22" s="159" customFormat="1" ht="12.75">
      <c r="J25" s="185"/>
      <c r="K25" s="364">
        <v>34789</v>
      </c>
      <c r="L25" s="369">
        <v>66</v>
      </c>
      <c r="M25" s="363">
        <v>12</v>
      </c>
      <c r="N25" s="247">
        <v>37012</v>
      </c>
      <c r="O25" s="254">
        <v>55.717055693351384</v>
      </c>
      <c r="P25" s="181"/>
      <c r="U25" s="185"/>
      <c r="V25" s="185"/>
    </row>
    <row r="26" spans="10:22" s="159" customFormat="1" ht="12.75">
      <c r="J26" s="185"/>
      <c r="K26" s="364">
        <v>34880</v>
      </c>
      <c r="L26" s="369">
        <v>65</v>
      </c>
      <c r="M26" s="363">
        <v>13</v>
      </c>
      <c r="N26" s="247">
        <v>37043</v>
      </c>
      <c r="O26" s="254">
        <v>56.652428528818177</v>
      </c>
      <c r="P26" s="181"/>
      <c r="U26" s="185"/>
      <c r="V26" s="185"/>
    </row>
    <row r="27" spans="10:22" s="159" customFormat="1" ht="12.75">
      <c r="J27" s="185"/>
      <c r="K27" s="364">
        <v>34972</v>
      </c>
      <c r="L27" s="369">
        <v>53</v>
      </c>
      <c r="M27" s="363">
        <v>14</v>
      </c>
      <c r="N27" s="247">
        <v>37073</v>
      </c>
      <c r="O27" s="254">
        <v>48.80044116079744</v>
      </c>
      <c r="P27" s="181"/>
      <c r="U27" s="185"/>
      <c r="V27" s="185"/>
    </row>
    <row r="28" spans="10:22" s="159" customFormat="1" ht="12.75">
      <c r="J28" s="185"/>
      <c r="K28" s="364">
        <v>35064</v>
      </c>
      <c r="L28" s="369">
        <v>64</v>
      </c>
      <c r="M28" s="363">
        <v>16</v>
      </c>
      <c r="N28" s="247">
        <v>37104</v>
      </c>
      <c r="O28" s="254">
        <v>49.766567112448911</v>
      </c>
      <c r="P28" s="181"/>
      <c r="U28" s="185"/>
      <c r="V28" s="185"/>
    </row>
    <row r="29" spans="10:22" s="159" customFormat="1" ht="12.75">
      <c r="J29" s="185"/>
      <c r="K29" s="364">
        <v>35155</v>
      </c>
      <c r="L29" s="369">
        <v>51</v>
      </c>
      <c r="M29" s="363">
        <v>12</v>
      </c>
      <c r="N29" s="247">
        <v>37135</v>
      </c>
      <c r="O29" s="254">
        <v>47.536391860012614</v>
      </c>
      <c r="P29" s="181"/>
      <c r="U29" s="185"/>
      <c r="V29" s="185"/>
    </row>
    <row r="30" spans="10:22" s="159" customFormat="1" ht="12.75">
      <c r="J30" s="185"/>
      <c r="K30" s="364">
        <v>35246</v>
      </c>
      <c r="L30" s="369">
        <v>42</v>
      </c>
      <c r="M30" s="363">
        <v>7</v>
      </c>
      <c r="N30" s="247">
        <v>37165</v>
      </c>
      <c r="O30" s="254">
        <v>51.329572235459402</v>
      </c>
      <c r="P30" s="181"/>
      <c r="U30" s="185"/>
      <c r="V30" s="185"/>
    </row>
    <row r="31" spans="10:22" s="159" customFormat="1" ht="12.75">
      <c r="J31" s="185"/>
      <c r="K31" s="364">
        <v>35338</v>
      </c>
      <c r="L31" s="369">
        <v>34</v>
      </c>
      <c r="M31" s="363">
        <v>9</v>
      </c>
      <c r="N31" s="247">
        <v>37196</v>
      </c>
      <c r="O31" s="254">
        <v>51.222958957775802</v>
      </c>
      <c r="P31" s="181"/>
      <c r="U31" s="185"/>
      <c r="V31" s="185"/>
    </row>
    <row r="32" spans="10:22" s="159" customFormat="1" ht="12.75">
      <c r="J32" s="185"/>
      <c r="K32" s="364">
        <v>35430</v>
      </c>
      <c r="L32" s="369">
        <v>42</v>
      </c>
      <c r="M32" s="363">
        <v>10</v>
      </c>
      <c r="N32" s="247">
        <v>37226</v>
      </c>
      <c r="O32" s="254">
        <v>51.116345680092302</v>
      </c>
      <c r="P32" s="181"/>
      <c r="U32" s="185"/>
      <c r="V32" s="185"/>
    </row>
    <row r="33" spans="10:22" s="159" customFormat="1" ht="12.75">
      <c r="J33" s="185"/>
      <c r="K33" s="364">
        <v>35520</v>
      </c>
      <c r="L33" s="369">
        <v>45</v>
      </c>
      <c r="M33" s="363">
        <v>6</v>
      </c>
      <c r="N33" s="247">
        <v>37257</v>
      </c>
      <c r="O33" s="254">
        <v>51.009732402408702</v>
      </c>
      <c r="P33" s="181"/>
      <c r="U33" s="185"/>
      <c r="V33" s="185"/>
    </row>
    <row r="34" spans="10:22" s="159" customFormat="1" ht="12.75">
      <c r="J34" s="185"/>
      <c r="K34" s="364">
        <v>35611</v>
      </c>
      <c r="L34" s="369">
        <v>38</v>
      </c>
      <c r="M34" s="363">
        <v>9</v>
      </c>
      <c r="N34" s="247">
        <v>37288</v>
      </c>
      <c r="O34" s="254">
        <v>50.903119124725102</v>
      </c>
      <c r="P34" s="181"/>
      <c r="U34" s="185"/>
      <c r="V34" s="185"/>
    </row>
    <row r="35" spans="10:22" s="159" customFormat="1" ht="12.75">
      <c r="J35" s="185"/>
      <c r="K35" s="364">
        <v>35703</v>
      </c>
      <c r="L35" s="369">
        <v>32</v>
      </c>
      <c r="M35" s="363">
        <v>2</v>
      </c>
      <c r="N35" s="247">
        <v>37316</v>
      </c>
      <c r="O35" s="254">
        <v>50.796505847041502</v>
      </c>
      <c r="P35" s="181"/>
      <c r="U35" s="185"/>
      <c r="V35" s="185"/>
    </row>
    <row r="36" spans="10:22" s="159" customFormat="1" ht="12.75">
      <c r="J36" s="185"/>
      <c r="K36" s="364">
        <v>35795</v>
      </c>
      <c r="L36" s="369">
        <v>29</v>
      </c>
      <c r="M36" s="363">
        <v>8</v>
      </c>
      <c r="N36" s="247">
        <v>37347</v>
      </c>
      <c r="O36" s="254">
        <v>50.689892569357902</v>
      </c>
      <c r="P36" s="181"/>
      <c r="U36" s="185"/>
      <c r="V36" s="185"/>
    </row>
    <row r="37" spans="10:22" s="159" customFormat="1" ht="12.75">
      <c r="J37" s="185"/>
      <c r="K37" s="364">
        <v>35885</v>
      </c>
      <c r="L37" s="369">
        <v>29</v>
      </c>
      <c r="M37" s="363">
        <v>-4</v>
      </c>
      <c r="N37" s="247">
        <v>36404</v>
      </c>
      <c r="O37" s="254">
        <v>51.329572235459402</v>
      </c>
      <c r="P37" s="181"/>
      <c r="U37" s="185"/>
      <c r="V37" s="185"/>
    </row>
    <row r="38" spans="10:22" s="159" customFormat="1" ht="12" customHeight="1">
      <c r="J38" s="185"/>
      <c r="K38" s="364">
        <v>35976</v>
      </c>
      <c r="L38" s="369">
        <v>17</v>
      </c>
      <c r="M38" s="363">
        <v>4</v>
      </c>
      <c r="N38" s="247">
        <v>36434</v>
      </c>
      <c r="O38" s="254">
        <v>51.222958957775802</v>
      </c>
      <c r="P38" s="181"/>
      <c r="U38" s="185"/>
      <c r="V38" s="185"/>
    </row>
    <row r="39" spans="10:22" s="159" customFormat="1" ht="12.75">
      <c r="J39" s="185"/>
      <c r="K39" s="364">
        <v>36068</v>
      </c>
      <c r="L39" s="369">
        <v>13</v>
      </c>
      <c r="M39" s="363">
        <v>-5</v>
      </c>
      <c r="N39" s="247">
        <v>36465</v>
      </c>
      <c r="O39" s="254">
        <v>51.116345680092302</v>
      </c>
      <c r="P39" s="181"/>
      <c r="U39" s="185"/>
      <c r="V39" s="185"/>
    </row>
    <row r="40" spans="10:22" s="159" customFormat="1" ht="12.75">
      <c r="J40" s="185"/>
      <c r="K40" s="364">
        <v>36160</v>
      </c>
      <c r="L40" s="369">
        <v>12</v>
      </c>
      <c r="M40" s="363">
        <v>-6</v>
      </c>
      <c r="N40" s="247">
        <v>36495</v>
      </c>
      <c r="O40" s="254">
        <v>51.009732402408702</v>
      </c>
      <c r="P40" s="181"/>
      <c r="U40" s="185"/>
      <c r="V40" s="185"/>
    </row>
    <row r="41" spans="10:22" s="159" customFormat="1" ht="12.75">
      <c r="J41" s="185"/>
      <c r="K41" s="364">
        <v>36220</v>
      </c>
      <c r="L41" s="369">
        <v>12</v>
      </c>
      <c r="M41" s="363">
        <v>-3</v>
      </c>
      <c r="N41" s="247">
        <v>36526</v>
      </c>
      <c r="O41" s="254">
        <v>50.903119124725102</v>
      </c>
      <c r="P41" s="181"/>
      <c r="U41" s="185"/>
      <c r="V41" s="185"/>
    </row>
    <row r="42" spans="10:22" s="159" customFormat="1" ht="12.75">
      <c r="J42" s="185"/>
      <c r="K42" s="364">
        <v>36341</v>
      </c>
      <c r="L42" s="369">
        <v>15</v>
      </c>
      <c r="M42" s="363">
        <v>-1</v>
      </c>
      <c r="N42" s="247">
        <v>36557</v>
      </c>
      <c r="O42" s="254">
        <v>50.796505847041502</v>
      </c>
      <c r="P42" s="181"/>
      <c r="U42" s="185"/>
      <c r="V42" s="185"/>
    </row>
    <row r="43" spans="10:22" s="159" customFormat="1" ht="12.75">
      <c r="J43" s="185"/>
      <c r="K43" s="364">
        <v>36433</v>
      </c>
      <c r="L43" s="369">
        <v>25</v>
      </c>
      <c r="M43" s="363">
        <v>-1</v>
      </c>
      <c r="N43" s="247">
        <v>36586</v>
      </c>
      <c r="O43" s="254">
        <v>50.689892569357902</v>
      </c>
      <c r="P43" s="181"/>
      <c r="U43" s="185"/>
      <c r="V43" s="185"/>
    </row>
    <row r="44" spans="10:22" s="159" customFormat="1" ht="12.75">
      <c r="J44" s="185"/>
      <c r="K44" s="364">
        <v>36525</v>
      </c>
      <c r="L44" s="369">
        <v>36</v>
      </c>
      <c r="M44" s="363">
        <v>10</v>
      </c>
      <c r="N44" s="247">
        <v>36617</v>
      </c>
      <c r="O44" s="254">
        <v>50.583279291674302</v>
      </c>
      <c r="P44" s="181"/>
      <c r="U44" s="185"/>
      <c r="V44" s="185"/>
    </row>
    <row r="45" spans="10:22" s="159" customFormat="1" ht="12.75">
      <c r="J45" s="185"/>
      <c r="K45" s="364">
        <v>36616</v>
      </c>
      <c r="L45" s="369">
        <v>44</v>
      </c>
      <c r="M45" s="363">
        <v>6</v>
      </c>
      <c r="N45" s="247">
        <v>36647</v>
      </c>
      <c r="O45" s="254">
        <v>50.476666013990702</v>
      </c>
      <c r="P45" s="181"/>
      <c r="U45" s="185"/>
      <c r="V45" s="185"/>
    </row>
    <row r="46" spans="10:22" s="159" customFormat="1" ht="12.75">
      <c r="J46" s="185"/>
      <c r="K46" s="364">
        <v>36707</v>
      </c>
      <c r="L46" s="369">
        <v>36</v>
      </c>
      <c r="M46" s="363">
        <v>-10</v>
      </c>
      <c r="N46" s="247">
        <v>36678</v>
      </c>
      <c r="O46" s="254">
        <v>50.370052736307102</v>
      </c>
      <c r="P46" s="181"/>
      <c r="U46" s="185"/>
      <c r="V46" s="185"/>
    </row>
    <row r="47" spans="10:22" s="159" customFormat="1" ht="12.75">
      <c r="J47" s="185"/>
      <c r="K47" s="364">
        <v>36799</v>
      </c>
      <c r="L47" s="369">
        <v>39</v>
      </c>
      <c r="M47" s="363">
        <v>-9</v>
      </c>
      <c r="N47" s="247">
        <v>36708</v>
      </c>
      <c r="O47" s="254">
        <v>50.263439458623502</v>
      </c>
      <c r="P47" s="181"/>
      <c r="U47" s="185"/>
      <c r="V47" s="185"/>
    </row>
    <row r="48" spans="10:22" s="159" customFormat="1" ht="12.75">
      <c r="J48" s="185"/>
      <c r="K48" s="364">
        <v>36891</v>
      </c>
      <c r="L48" s="369">
        <v>30</v>
      </c>
      <c r="M48" s="363">
        <v>-17</v>
      </c>
      <c r="N48" s="247">
        <v>36739</v>
      </c>
      <c r="O48" s="254">
        <v>50.156826180939902</v>
      </c>
      <c r="P48" s="181"/>
      <c r="U48" s="185"/>
      <c r="V48" s="185"/>
    </row>
    <row r="49" spans="10:22" s="159" customFormat="1" ht="12.75">
      <c r="J49" s="185"/>
      <c r="K49" s="364">
        <v>36981</v>
      </c>
      <c r="L49" s="182">
        <v>33</v>
      </c>
      <c r="M49" s="363">
        <v>3</v>
      </c>
      <c r="N49" s="247">
        <v>36770</v>
      </c>
      <c r="O49" s="254">
        <v>50.050212903256302</v>
      </c>
      <c r="P49" s="181"/>
      <c r="U49" s="185"/>
      <c r="V49" s="185"/>
    </row>
    <row r="50" spans="10:22" s="159" customFormat="1" ht="12.75">
      <c r="J50" s="185"/>
      <c r="K50" s="364">
        <v>37072</v>
      </c>
      <c r="L50" s="182">
        <v>39</v>
      </c>
      <c r="M50" s="363">
        <v>-7</v>
      </c>
      <c r="N50" s="247">
        <v>36800</v>
      </c>
      <c r="O50" s="254">
        <v>49.943599625572702</v>
      </c>
      <c r="P50" s="181"/>
      <c r="U50" s="185"/>
      <c r="V50" s="185"/>
    </row>
    <row r="51" spans="10:22" s="159" customFormat="1" ht="12.75">
      <c r="J51" s="185"/>
      <c r="K51" s="364">
        <v>37135</v>
      </c>
      <c r="L51" s="182">
        <v>38</v>
      </c>
      <c r="M51" s="363">
        <v>-9</v>
      </c>
      <c r="N51" s="247">
        <v>36831</v>
      </c>
      <c r="O51" s="254">
        <v>49.836986347889102</v>
      </c>
      <c r="P51" s="181"/>
      <c r="U51" s="185"/>
      <c r="V51" s="185"/>
    </row>
    <row r="52" spans="10:22" s="159" customFormat="1" ht="12.75">
      <c r="J52" s="185"/>
      <c r="K52" s="364">
        <v>37226</v>
      </c>
      <c r="L52" s="182">
        <v>47</v>
      </c>
      <c r="M52" s="363">
        <v>-9</v>
      </c>
      <c r="N52" s="247">
        <v>36861</v>
      </c>
      <c r="O52" s="254">
        <v>49.730373070205502</v>
      </c>
      <c r="P52" s="181"/>
      <c r="U52" s="185"/>
      <c r="V52" s="185"/>
    </row>
    <row r="53" spans="10:22" s="159" customFormat="1" ht="12.75">
      <c r="J53" s="185"/>
      <c r="K53" s="364">
        <v>37316</v>
      </c>
      <c r="L53" s="182">
        <v>57</v>
      </c>
      <c r="M53" s="363">
        <v>-2</v>
      </c>
      <c r="N53" s="247">
        <v>36892</v>
      </c>
      <c r="O53" s="254">
        <v>49.623759792521902</v>
      </c>
      <c r="P53" s="181"/>
      <c r="U53" s="185"/>
      <c r="V53" s="185"/>
    </row>
    <row r="54" spans="10:22" s="159" customFormat="1" ht="12.75">
      <c r="J54" s="185"/>
      <c r="K54" s="364">
        <v>37408</v>
      </c>
      <c r="L54" s="182">
        <v>68</v>
      </c>
      <c r="M54" s="363">
        <v>1</v>
      </c>
      <c r="N54" s="247">
        <v>36923</v>
      </c>
      <c r="O54" s="254">
        <v>49.517146514838402</v>
      </c>
      <c r="P54" s="181"/>
      <c r="U54" s="185"/>
      <c r="V54" s="185"/>
    </row>
    <row r="55" spans="10:22" s="159" customFormat="1" ht="12.75">
      <c r="J55" s="185"/>
      <c r="K55" s="364">
        <v>37500</v>
      </c>
      <c r="L55" s="182">
        <v>68</v>
      </c>
      <c r="M55" s="363">
        <v>-1</v>
      </c>
      <c r="N55" s="247">
        <v>36951</v>
      </c>
      <c r="O55" s="254">
        <v>49.410533237154802</v>
      </c>
      <c r="P55" s="181"/>
      <c r="U55" s="185"/>
      <c r="V55" s="185"/>
    </row>
    <row r="56" spans="10:22" s="159" customFormat="1" ht="12.75">
      <c r="J56" s="185"/>
      <c r="K56" s="364">
        <v>37591</v>
      </c>
      <c r="L56" s="182">
        <v>64</v>
      </c>
      <c r="M56" s="363">
        <v>-12</v>
      </c>
      <c r="N56" s="247">
        <v>36982</v>
      </c>
      <c r="O56" s="254">
        <v>49.303919959471202</v>
      </c>
      <c r="P56" s="181"/>
      <c r="U56" s="185"/>
      <c r="V56" s="185"/>
    </row>
    <row r="57" spans="10:22" s="159" customFormat="1" ht="12.75">
      <c r="J57" s="185"/>
      <c r="K57" s="364">
        <v>37681</v>
      </c>
      <c r="L57" s="182">
        <v>59</v>
      </c>
      <c r="M57" s="363">
        <v>0</v>
      </c>
      <c r="N57" s="247">
        <v>37012</v>
      </c>
      <c r="O57" s="254">
        <v>49.197306681787602</v>
      </c>
      <c r="P57" s="181"/>
      <c r="U57" s="185"/>
      <c r="V57" s="185"/>
    </row>
    <row r="58" spans="10:22" s="159" customFormat="1" ht="12.75">
      <c r="J58" s="185"/>
      <c r="K58" s="364">
        <v>37773</v>
      </c>
      <c r="L58" s="182">
        <v>50</v>
      </c>
      <c r="M58" s="363">
        <v>1</v>
      </c>
      <c r="N58" s="247">
        <v>37043</v>
      </c>
      <c r="O58" s="254">
        <v>49.090693404104002</v>
      </c>
      <c r="P58" s="181"/>
      <c r="U58" s="185"/>
      <c r="V58" s="185"/>
    </row>
    <row r="59" spans="10:22" s="159" customFormat="1" ht="12.75">
      <c r="J59" s="185"/>
      <c r="K59" s="364">
        <v>37865</v>
      </c>
      <c r="L59" s="182">
        <v>54</v>
      </c>
      <c r="M59" s="363">
        <v>-9</v>
      </c>
      <c r="N59" s="247">
        <v>37073</v>
      </c>
      <c r="O59" s="254">
        <v>48.984080126420402</v>
      </c>
      <c r="P59" s="181"/>
      <c r="U59" s="185"/>
      <c r="V59" s="185"/>
    </row>
    <row r="60" spans="10:22" s="159" customFormat="1" ht="12.75">
      <c r="J60" s="185"/>
      <c r="K60" s="364">
        <v>37956</v>
      </c>
      <c r="L60" s="182">
        <v>61</v>
      </c>
      <c r="M60" s="363">
        <v>4</v>
      </c>
      <c r="N60" s="247">
        <v>37104</v>
      </c>
      <c r="O60" s="254">
        <v>48.877466848736802</v>
      </c>
      <c r="P60" s="181"/>
      <c r="U60" s="185"/>
      <c r="V60" s="185"/>
    </row>
    <row r="61" spans="10:22" s="159" customFormat="1" ht="12.75">
      <c r="J61" s="185"/>
      <c r="K61" s="364">
        <v>38047</v>
      </c>
      <c r="L61" s="182">
        <v>68</v>
      </c>
      <c r="M61" s="363">
        <v>-7</v>
      </c>
      <c r="N61" s="247">
        <v>37135</v>
      </c>
      <c r="O61" s="254">
        <v>48.770853571053202</v>
      </c>
      <c r="P61" s="181"/>
      <c r="U61" s="185"/>
      <c r="V61" s="185"/>
    </row>
    <row r="62" spans="10:22" s="159" customFormat="1" ht="12.75">
      <c r="J62" s="185"/>
      <c r="K62" s="364">
        <v>38139</v>
      </c>
      <c r="L62" s="182">
        <v>70</v>
      </c>
      <c r="M62" s="363">
        <v>20</v>
      </c>
      <c r="N62" s="247">
        <v>37165</v>
      </c>
      <c r="O62" s="254">
        <v>50.583279291674202</v>
      </c>
      <c r="P62" s="181"/>
      <c r="U62" s="185"/>
      <c r="V62" s="185"/>
    </row>
    <row r="63" spans="10:22" s="159" customFormat="1" ht="12.75">
      <c r="J63" s="185"/>
      <c r="K63" s="364">
        <v>38231</v>
      </c>
      <c r="L63" s="182">
        <v>79</v>
      </c>
      <c r="M63" s="363">
        <v>6</v>
      </c>
      <c r="N63" s="247">
        <v>37196</v>
      </c>
      <c r="O63" s="254">
        <v>50.476666013990602</v>
      </c>
      <c r="P63" s="181"/>
      <c r="U63" s="185"/>
      <c r="V63" s="185"/>
    </row>
    <row r="64" spans="10:22" s="159" customFormat="1" ht="10.5" customHeight="1">
      <c r="J64" s="185"/>
      <c r="K64" s="364">
        <v>38322</v>
      </c>
      <c r="L64" s="182">
        <v>87</v>
      </c>
      <c r="M64" s="363">
        <v>4</v>
      </c>
      <c r="N64" s="247">
        <v>38296</v>
      </c>
      <c r="O64" s="254">
        <v>54.880539004081939</v>
      </c>
      <c r="P64" s="181"/>
      <c r="U64" s="185"/>
      <c r="V64" s="185"/>
    </row>
    <row r="65" spans="10:22" s="159" customFormat="1" ht="12.75">
      <c r="J65" s="185"/>
      <c r="K65" s="364">
        <v>38412</v>
      </c>
      <c r="L65" s="182">
        <v>78</v>
      </c>
      <c r="M65" s="363">
        <v>19</v>
      </c>
      <c r="N65" s="247">
        <v>38330</v>
      </c>
      <c r="O65" s="254">
        <v>54.229501139878174</v>
      </c>
      <c r="P65" s="181"/>
      <c r="U65" s="185"/>
      <c r="V65" s="185"/>
    </row>
    <row r="66" spans="10:22" s="159" customFormat="1" ht="12.75">
      <c r="J66" s="185"/>
      <c r="K66" s="364">
        <v>38504</v>
      </c>
      <c r="L66" s="182">
        <v>82</v>
      </c>
      <c r="M66" s="363">
        <v>17</v>
      </c>
      <c r="N66" s="247">
        <v>38364</v>
      </c>
      <c r="O66" s="254">
        <v>52.287693473072693</v>
      </c>
      <c r="P66" s="181"/>
      <c r="U66" s="185"/>
      <c r="V66" s="185"/>
    </row>
    <row r="67" spans="10:22" s="159" customFormat="1" ht="12.75">
      <c r="J67" s="185"/>
      <c r="K67" s="364">
        <v>38596</v>
      </c>
      <c r="L67" s="182">
        <v>86</v>
      </c>
      <c r="M67" s="363">
        <v>17</v>
      </c>
      <c r="N67" s="247">
        <v>38398</v>
      </c>
      <c r="O67" s="254">
        <v>56.308005783484305</v>
      </c>
      <c r="P67" s="181"/>
      <c r="Q67" s="185"/>
      <c r="R67" s="185"/>
      <c r="S67" s="185"/>
      <c r="T67" s="185"/>
      <c r="U67" s="185"/>
      <c r="V67" s="185"/>
    </row>
    <row r="68" spans="10:22" s="159" customFormat="1" ht="12.75">
      <c r="J68" s="185"/>
      <c r="K68" s="364">
        <v>38687</v>
      </c>
      <c r="L68" s="182">
        <v>84</v>
      </c>
      <c r="M68" s="363">
        <v>20</v>
      </c>
      <c r="N68" s="247">
        <v>38432</v>
      </c>
      <c r="O68" s="254">
        <v>58.779161465002858</v>
      </c>
      <c r="P68" s="181"/>
      <c r="Q68" s="185"/>
      <c r="R68" s="185"/>
      <c r="S68" s="185"/>
      <c r="T68" s="185"/>
      <c r="U68" s="185"/>
      <c r="V68" s="185"/>
    </row>
    <row r="69" spans="10:22" s="159" customFormat="1" ht="12.75">
      <c r="J69" s="185"/>
      <c r="K69" s="364">
        <v>38777</v>
      </c>
      <c r="L69" s="182">
        <v>85</v>
      </c>
      <c r="M69" s="363">
        <v>21</v>
      </c>
      <c r="N69" s="247">
        <v>38466</v>
      </c>
      <c r="O69" s="254">
        <v>55.528549203656794</v>
      </c>
      <c r="P69" s="181"/>
      <c r="Q69" s="185"/>
      <c r="R69" s="185"/>
      <c r="S69" s="185"/>
      <c r="T69" s="185"/>
      <c r="U69" s="185"/>
      <c r="V69" s="185"/>
    </row>
    <row r="70" spans="10:22" s="159" customFormat="1" ht="12.75">
      <c r="J70" s="185"/>
      <c r="K70" s="364">
        <v>38869</v>
      </c>
      <c r="L70" s="182">
        <v>81</v>
      </c>
      <c r="M70" s="363">
        <v>20</v>
      </c>
      <c r="N70" s="247">
        <v>38500</v>
      </c>
      <c r="O70" s="254">
        <v>54.149097313925864</v>
      </c>
      <c r="P70" s="181"/>
      <c r="Q70" s="185"/>
      <c r="R70" s="185"/>
      <c r="S70" s="185"/>
      <c r="T70" s="185"/>
      <c r="U70" s="185"/>
      <c r="V70" s="185"/>
    </row>
    <row r="71" spans="10:22" s="159" customFormat="1" ht="12.75">
      <c r="J71" s="185"/>
      <c r="K71" s="364">
        <v>38961</v>
      </c>
      <c r="L71" s="182">
        <v>85</v>
      </c>
      <c r="M71" s="363">
        <v>17</v>
      </c>
      <c r="N71" s="247">
        <v>38504</v>
      </c>
      <c r="O71" s="254">
        <v>59.407563803945663</v>
      </c>
      <c r="P71" s="181"/>
      <c r="Q71" s="185"/>
      <c r="R71" s="185"/>
      <c r="S71" s="185"/>
      <c r="T71" s="185"/>
      <c r="U71" s="185"/>
      <c r="V71" s="185"/>
    </row>
    <row r="72" spans="10:22" s="159" customFormat="1" ht="12.75">
      <c r="J72" s="185"/>
      <c r="K72" s="364">
        <v>39052</v>
      </c>
      <c r="L72" s="182">
        <v>83</v>
      </c>
      <c r="M72" s="363">
        <v>18</v>
      </c>
      <c r="N72" s="247">
        <v>38537</v>
      </c>
      <c r="O72" s="254">
        <v>57.230402145371038</v>
      </c>
      <c r="P72" s="181"/>
      <c r="Q72" s="185"/>
      <c r="R72" s="185"/>
      <c r="S72" s="185"/>
      <c r="T72" s="185"/>
      <c r="U72" s="185"/>
      <c r="V72" s="185"/>
    </row>
    <row r="73" spans="10:22" s="159" customFormat="1" ht="12.75">
      <c r="J73" s="185"/>
      <c r="K73" s="364">
        <v>39148</v>
      </c>
      <c r="L73" s="182">
        <v>80</v>
      </c>
      <c r="M73" s="363">
        <v>23</v>
      </c>
      <c r="N73" s="247">
        <v>38570</v>
      </c>
      <c r="O73" s="254">
        <v>54.998743953793856</v>
      </c>
      <c r="P73" s="181"/>
      <c r="Q73" s="185"/>
      <c r="R73" s="185"/>
      <c r="S73" s="185"/>
      <c r="T73" s="185"/>
      <c r="U73" s="185"/>
      <c r="V73" s="185"/>
    </row>
    <row r="74" spans="10:22" s="159" customFormat="1" ht="12.75">
      <c r="J74" s="185"/>
      <c r="K74" s="364">
        <v>39240</v>
      </c>
      <c r="L74" s="182">
        <v>80</v>
      </c>
      <c r="M74" s="363">
        <v>21</v>
      </c>
      <c r="N74" s="247">
        <v>38603</v>
      </c>
      <c r="O74" s="254">
        <v>53.422315258682353</v>
      </c>
      <c r="P74" s="181"/>
      <c r="Q74" s="185"/>
      <c r="R74" s="185"/>
      <c r="S74" s="185"/>
      <c r="T74" s="185"/>
      <c r="U74" s="185"/>
      <c r="V74" s="185"/>
    </row>
    <row r="75" spans="10:22" s="159" customFormat="1" ht="12.75">
      <c r="J75" s="185"/>
      <c r="K75" s="364">
        <v>39332</v>
      </c>
      <c r="L75" s="182">
        <v>72</v>
      </c>
      <c r="M75" s="363">
        <v>18</v>
      </c>
      <c r="N75" s="247">
        <v>38636</v>
      </c>
      <c r="O75" s="254">
        <v>50.48700278119702</v>
      </c>
      <c r="P75" s="181"/>
      <c r="Q75" s="185"/>
      <c r="R75" s="185"/>
      <c r="S75" s="185"/>
      <c r="T75" s="185"/>
      <c r="U75" s="185"/>
      <c r="V75" s="185"/>
    </row>
    <row r="76" spans="10:22" s="159" customFormat="1" ht="12.75">
      <c r="J76" s="185"/>
      <c r="K76" s="364">
        <v>39423</v>
      </c>
      <c r="L76" s="182">
        <v>67</v>
      </c>
      <c r="M76" s="363">
        <v>22</v>
      </c>
      <c r="N76" s="247">
        <v>38669</v>
      </c>
      <c r="O76" s="254">
        <v>52.185485699980688</v>
      </c>
      <c r="P76" s="181"/>
      <c r="Q76" s="185"/>
      <c r="R76" s="185"/>
      <c r="S76" s="185"/>
      <c r="T76" s="185"/>
      <c r="U76" s="185"/>
      <c r="V76" s="185"/>
    </row>
    <row r="77" spans="10:22" s="159" customFormat="1" ht="12.75">
      <c r="J77" s="185"/>
      <c r="K77" s="364">
        <v>39514</v>
      </c>
      <c r="L77" s="182">
        <v>48</v>
      </c>
      <c r="M77" s="363">
        <v>12</v>
      </c>
      <c r="N77" s="247">
        <v>38702</v>
      </c>
      <c r="O77" s="254">
        <v>53.074137914812852</v>
      </c>
      <c r="P77" s="181"/>
      <c r="Q77" s="185"/>
      <c r="R77" s="185"/>
      <c r="S77" s="185"/>
      <c r="T77" s="185"/>
      <c r="U77" s="185"/>
      <c r="V77" s="185"/>
    </row>
    <row r="78" spans="10:22" s="159" customFormat="1" ht="12.75">
      <c r="J78" s="185"/>
      <c r="K78" s="364">
        <v>39606</v>
      </c>
      <c r="L78" s="182">
        <v>45</v>
      </c>
      <c r="M78" s="363">
        <v>-6</v>
      </c>
      <c r="N78" s="247">
        <v>38735</v>
      </c>
      <c r="O78" s="254">
        <v>50.193521017242674</v>
      </c>
      <c r="P78" s="181"/>
      <c r="Q78" s="185"/>
      <c r="R78" s="185"/>
      <c r="S78" s="185"/>
      <c r="T78" s="185"/>
      <c r="U78" s="185"/>
      <c r="V78" s="185"/>
    </row>
    <row r="79" spans="10:22" s="159" customFormat="1" ht="12.75">
      <c r="J79" s="185"/>
      <c r="K79" s="364">
        <v>39698</v>
      </c>
      <c r="L79" s="182">
        <v>34</v>
      </c>
      <c r="M79" s="363">
        <v>-1</v>
      </c>
      <c r="N79" s="247">
        <v>38768</v>
      </c>
      <c r="O79" s="254">
        <v>50.665120522393558</v>
      </c>
      <c r="P79" s="181"/>
      <c r="Q79" s="185"/>
      <c r="R79" s="185"/>
      <c r="S79" s="185"/>
      <c r="T79" s="185"/>
      <c r="U79" s="185"/>
      <c r="V79" s="185"/>
    </row>
    <row r="80" spans="10:22" s="159" customFormat="1" ht="12.75">
      <c r="J80" s="185"/>
      <c r="K80" s="370" t="s">
        <v>102</v>
      </c>
      <c r="L80" s="371">
        <v>33</v>
      </c>
      <c r="M80" s="363">
        <v>-4</v>
      </c>
      <c r="N80" s="247">
        <v>38801</v>
      </c>
      <c r="O80" s="254">
        <v>53.280273616446685</v>
      </c>
      <c r="P80" s="181"/>
      <c r="Q80" s="185"/>
      <c r="R80" s="185"/>
      <c r="S80" s="185"/>
      <c r="T80" s="185"/>
      <c r="U80" s="185"/>
      <c r="V80" s="185"/>
    </row>
    <row r="81" spans="10:22" s="159" customFormat="1" ht="12.75">
      <c r="J81" s="185"/>
      <c r="K81" s="370" t="s">
        <v>497</v>
      </c>
      <c r="L81" s="371">
        <v>27</v>
      </c>
      <c r="M81" s="363">
        <v>1</v>
      </c>
      <c r="N81" s="247">
        <v>38832</v>
      </c>
      <c r="O81" s="254">
        <v>55.467903878889999</v>
      </c>
      <c r="P81" s="181"/>
      <c r="Q81" s="185"/>
      <c r="R81" s="185"/>
      <c r="S81" s="185"/>
      <c r="T81" s="185"/>
      <c r="U81" s="185"/>
      <c r="V81" s="185"/>
    </row>
    <row r="82" spans="10:22" s="159" customFormat="1" ht="12.75">
      <c r="J82" s="185"/>
      <c r="K82" s="370" t="s">
        <v>289</v>
      </c>
      <c r="L82" s="371">
        <v>26</v>
      </c>
      <c r="M82" s="363">
        <v>4</v>
      </c>
      <c r="N82" s="247">
        <v>38862</v>
      </c>
      <c r="O82" s="254">
        <v>57.421196181972633</v>
      </c>
      <c r="P82" s="181"/>
      <c r="Q82" s="185"/>
      <c r="R82" s="185"/>
      <c r="S82" s="185"/>
      <c r="T82" s="185"/>
      <c r="U82" s="185"/>
      <c r="V82" s="185"/>
    </row>
    <row r="83" spans="10:22" s="159" customFormat="1" ht="12.75">
      <c r="J83" s="185"/>
      <c r="K83" s="370" t="s">
        <v>498</v>
      </c>
      <c r="L83" s="371">
        <v>23</v>
      </c>
      <c r="M83" s="363">
        <v>1</v>
      </c>
      <c r="N83" s="247">
        <v>38893</v>
      </c>
      <c r="O83" s="254">
        <v>60.621845549466045</v>
      </c>
      <c r="P83" s="181"/>
      <c r="Q83" s="185"/>
      <c r="R83" s="185"/>
      <c r="S83" s="185"/>
      <c r="T83" s="185"/>
      <c r="U83" s="185"/>
      <c r="V83" s="185"/>
    </row>
    <row r="84" spans="10:22" s="159" customFormat="1" ht="12.75">
      <c r="J84" s="185"/>
      <c r="K84" s="370" t="s">
        <v>499</v>
      </c>
      <c r="L84" s="371">
        <v>28</v>
      </c>
      <c r="M84" s="363">
        <v>6</v>
      </c>
      <c r="N84" s="247">
        <v>38923</v>
      </c>
      <c r="O84" s="254">
        <v>60.305836436156369</v>
      </c>
      <c r="P84" s="181"/>
      <c r="Q84" s="185"/>
      <c r="R84" s="185"/>
      <c r="S84" s="185"/>
      <c r="T84" s="185"/>
      <c r="U84" s="185"/>
      <c r="V84" s="185"/>
    </row>
    <row r="85" spans="10:22" s="159" customFormat="1" ht="12.75">
      <c r="J85" s="185"/>
      <c r="K85" s="370" t="s">
        <v>500</v>
      </c>
      <c r="L85" s="371">
        <v>43</v>
      </c>
      <c r="M85" s="363">
        <v>15</v>
      </c>
      <c r="N85" s="247">
        <v>38930</v>
      </c>
      <c r="O85" s="254">
        <v>58.384757867209061</v>
      </c>
      <c r="P85" s="181"/>
      <c r="Q85" s="185"/>
      <c r="R85" s="185"/>
      <c r="S85" s="185"/>
      <c r="T85" s="185"/>
      <c r="U85" s="185"/>
      <c r="V85" s="185"/>
    </row>
    <row r="86" spans="10:22" s="159" customFormat="1" ht="12.75">
      <c r="J86" s="185"/>
      <c r="K86" s="370" t="s">
        <v>501</v>
      </c>
      <c r="L86" s="371">
        <v>36</v>
      </c>
      <c r="M86" s="363">
        <v>14</v>
      </c>
      <c r="N86" s="247">
        <v>38968</v>
      </c>
      <c r="O86" s="254">
        <v>55.189071236929948</v>
      </c>
      <c r="P86" s="181"/>
      <c r="Q86" s="185"/>
      <c r="R86" s="185"/>
      <c r="S86" s="185"/>
      <c r="T86" s="185"/>
      <c r="U86" s="185"/>
      <c r="V86" s="185"/>
    </row>
    <row r="87" spans="10:22" s="159" customFormat="1" ht="12.75">
      <c r="J87" s="185"/>
      <c r="K87" s="370" t="s">
        <v>502</v>
      </c>
      <c r="L87" s="371">
        <v>47</v>
      </c>
      <c r="M87" s="363">
        <v>15</v>
      </c>
      <c r="N87" s="247">
        <v>38991</v>
      </c>
      <c r="O87" s="254">
        <v>54.795139132370139</v>
      </c>
      <c r="P87" s="181"/>
      <c r="Q87" s="185"/>
      <c r="R87" s="185"/>
      <c r="S87" s="185"/>
      <c r="T87" s="185"/>
      <c r="U87" s="185"/>
      <c r="V87" s="185"/>
    </row>
    <row r="88" spans="10:22" s="159" customFormat="1" ht="12.75">
      <c r="J88" s="185"/>
      <c r="K88" s="370" t="s">
        <v>503</v>
      </c>
      <c r="L88" s="371">
        <v>44</v>
      </c>
      <c r="M88" s="363">
        <v>14</v>
      </c>
      <c r="N88" s="247">
        <v>39022</v>
      </c>
      <c r="O88" s="254">
        <v>56.270085648670779</v>
      </c>
      <c r="P88" s="181"/>
      <c r="Q88" s="185"/>
      <c r="R88" s="185"/>
      <c r="S88" s="185"/>
      <c r="T88" s="185"/>
      <c r="U88" s="185"/>
      <c r="V88" s="185"/>
    </row>
    <row r="89" spans="10:22" s="159" customFormat="1" ht="12.75">
      <c r="J89" s="185"/>
      <c r="K89" s="370" t="s">
        <v>504</v>
      </c>
      <c r="L89" s="371">
        <v>55</v>
      </c>
      <c r="M89" s="363">
        <v>9</v>
      </c>
      <c r="N89" s="247">
        <v>39052</v>
      </c>
      <c r="O89" s="254">
        <v>55.101415710572766</v>
      </c>
      <c r="P89" s="181"/>
      <c r="Q89" s="185"/>
      <c r="R89" s="185"/>
      <c r="S89" s="185"/>
      <c r="T89" s="185"/>
      <c r="U89" s="185"/>
      <c r="V89" s="185"/>
    </row>
    <row r="90" spans="10:22" s="159" customFormat="1" ht="12.75">
      <c r="J90" s="185"/>
      <c r="K90" s="368"/>
      <c r="L90" s="365"/>
      <c r="M90" s="365"/>
      <c r="N90" s="247">
        <v>39083</v>
      </c>
      <c r="O90" s="254">
        <v>58.009555336877483</v>
      </c>
      <c r="P90" s="181"/>
      <c r="Q90" s="185"/>
      <c r="R90" s="185"/>
      <c r="S90" s="185"/>
      <c r="T90" s="185"/>
      <c r="U90" s="185"/>
      <c r="V90" s="185"/>
    </row>
    <row r="91" spans="10:22" s="159" customFormat="1" ht="12.75">
      <c r="J91" s="185"/>
      <c r="K91" s="366"/>
      <c r="L91" s="365"/>
      <c r="M91" s="365"/>
      <c r="N91" s="247">
        <v>39114</v>
      </c>
      <c r="O91" s="254">
        <v>61.002767489847862</v>
      </c>
      <c r="P91" s="181"/>
      <c r="Q91" s="185"/>
      <c r="R91" s="185"/>
      <c r="S91" s="185"/>
      <c r="T91" s="185"/>
      <c r="U91" s="185"/>
      <c r="V91" s="185"/>
    </row>
    <row r="92" spans="10:22" s="159" customFormat="1" ht="12.75">
      <c r="J92" s="185"/>
      <c r="K92" s="366"/>
      <c r="L92" s="365"/>
      <c r="M92" s="365"/>
      <c r="N92" s="247">
        <v>39148</v>
      </c>
      <c r="O92" s="254">
        <v>61.507862549949792</v>
      </c>
      <c r="P92" s="181"/>
      <c r="Q92" s="185"/>
      <c r="R92" s="185"/>
      <c r="S92" s="185"/>
      <c r="T92" s="185"/>
      <c r="U92" s="185"/>
      <c r="V92" s="185"/>
    </row>
    <row r="93" spans="10:22" s="159" customFormat="1" ht="12.75">
      <c r="J93" s="185"/>
      <c r="K93" s="366"/>
      <c r="L93" s="365"/>
      <c r="M93" s="365"/>
      <c r="N93" s="247">
        <v>39179</v>
      </c>
      <c r="O93" s="254">
        <v>58.871957534584659</v>
      </c>
      <c r="P93" s="181"/>
      <c r="Q93" s="185"/>
      <c r="R93" s="185"/>
      <c r="S93" s="185"/>
      <c r="T93" s="185"/>
      <c r="U93" s="185"/>
      <c r="V93" s="185"/>
    </row>
    <row r="94" spans="10:22" s="159" customFormat="1" ht="12.75">
      <c r="J94" s="185"/>
      <c r="K94" s="366"/>
      <c r="L94" s="365"/>
      <c r="M94" s="365"/>
      <c r="N94" s="247">
        <v>39209</v>
      </c>
      <c r="O94" s="254">
        <v>57.517063554253191</v>
      </c>
      <c r="P94" s="181"/>
      <c r="Q94" s="185"/>
      <c r="R94" s="185"/>
      <c r="S94" s="185"/>
      <c r="T94" s="185"/>
      <c r="U94" s="185"/>
      <c r="V94" s="185"/>
    </row>
    <row r="95" spans="10:22" s="159" customFormat="1" ht="12.75">
      <c r="J95" s="185"/>
      <c r="K95" s="366"/>
      <c r="L95" s="365"/>
      <c r="M95" s="365"/>
      <c r="N95" s="247">
        <v>39240</v>
      </c>
      <c r="O95" s="254">
        <v>57.744909159413488</v>
      </c>
      <c r="P95" s="181"/>
      <c r="Q95" s="185"/>
      <c r="R95" s="185"/>
      <c r="S95" s="185"/>
      <c r="T95" s="185"/>
      <c r="U95" s="185"/>
      <c r="V95" s="185"/>
    </row>
    <row r="96" spans="10:22" s="159" customFormat="1" ht="12.75">
      <c r="J96" s="185"/>
      <c r="K96" s="366"/>
      <c r="L96" s="365"/>
      <c r="M96" s="365"/>
      <c r="N96" s="247">
        <v>39270</v>
      </c>
      <c r="O96" s="254">
        <v>57.336560372762278</v>
      </c>
      <c r="P96" s="181"/>
      <c r="Q96" s="185"/>
      <c r="R96" s="185"/>
      <c r="S96" s="185"/>
      <c r="T96" s="185"/>
      <c r="U96" s="185"/>
      <c r="V96" s="185"/>
    </row>
    <row r="97" spans="10:22" s="159" customFormat="1" ht="12.75">
      <c r="J97" s="185"/>
      <c r="K97" s="366"/>
      <c r="L97" s="365"/>
      <c r="M97" s="365"/>
      <c r="N97" s="247">
        <v>39301</v>
      </c>
      <c r="O97" s="254">
        <v>53.927284158984811</v>
      </c>
      <c r="P97" s="181"/>
      <c r="Q97" s="185"/>
      <c r="R97" s="185"/>
      <c r="S97" s="185"/>
      <c r="T97" s="185"/>
      <c r="U97" s="185"/>
      <c r="V97" s="185"/>
    </row>
    <row r="98" spans="10:22" s="159" customFormat="1" ht="12.75">
      <c r="J98" s="185"/>
      <c r="K98" s="366"/>
      <c r="L98" s="365"/>
      <c r="M98" s="365"/>
      <c r="N98" s="247">
        <v>39332</v>
      </c>
      <c r="O98" s="254">
        <v>50.380369869103234</v>
      </c>
      <c r="P98" s="181"/>
      <c r="Q98" s="185"/>
      <c r="R98" s="185"/>
      <c r="S98" s="185"/>
      <c r="T98" s="185"/>
      <c r="U98" s="185"/>
      <c r="V98" s="185"/>
    </row>
    <row r="99" spans="10:22" s="159" customFormat="1" ht="12.75">
      <c r="J99" s="185"/>
      <c r="K99" s="366"/>
      <c r="L99" s="365"/>
      <c r="M99" s="365"/>
      <c r="N99" s="247">
        <v>39362</v>
      </c>
      <c r="O99" s="254">
        <v>52.688313173300386</v>
      </c>
      <c r="P99" s="181"/>
      <c r="Q99" s="185"/>
      <c r="R99" s="185"/>
      <c r="S99" s="185"/>
      <c r="T99" s="185"/>
      <c r="U99" s="185"/>
      <c r="V99" s="185"/>
    </row>
    <row r="100" spans="10:22" s="159" customFormat="1" ht="12.75">
      <c r="J100" s="185"/>
      <c r="K100" s="366"/>
      <c r="L100" s="365"/>
      <c r="M100" s="365"/>
      <c r="N100" s="247">
        <v>39393</v>
      </c>
      <c r="O100" s="254">
        <v>53.681172855427178</v>
      </c>
      <c r="P100" s="181"/>
      <c r="Q100" s="185"/>
      <c r="R100" s="185"/>
      <c r="S100" s="185"/>
      <c r="T100" s="185"/>
      <c r="U100" s="185"/>
      <c r="V100" s="185"/>
    </row>
    <row r="101" spans="10:22" s="159" customFormat="1" ht="12.75">
      <c r="J101" s="185"/>
      <c r="K101" s="366"/>
      <c r="L101" s="365"/>
      <c r="M101" s="365"/>
      <c r="N101" s="247">
        <v>39423</v>
      </c>
      <c r="O101" s="254">
        <v>52.782001586399112</v>
      </c>
      <c r="P101" s="181"/>
      <c r="Q101" s="185"/>
      <c r="R101" s="185"/>
      <c r="S101" s="185"/>
      <c r="T101" s="185"/>
      <c r="U101" s="185"/>
      <c r="V101" s="185"/>
    </row>
    <row r="102" spans="10:22" s="159" customFormat="1" ht="12.75">
      <c r="J102" s="185"/>
      <c r="K102" s="366"/>
      <c r="L102" s="365"/>
      <c r="M102" s="365"/>
      <c r="N102" s="247">
        <v>39454</v>
      </c>
      <c r="O102" s="254">
        <v>51.451537385917305</v>
      </c>
      <c r="P102" s="181"/>
      <c r="Q102" s="185"/>
      <c r="R102" s="185"/>
      <c r="S102" s="185"/>
      <c r="T102" s="185"/>
      <c r="U102" s="185"/>
      <c r="V102" s="185"/>
    </row>
    <row r="103" spans="10:22" s="159" customFormat="1" ht="12.75">
      <c r="J103" s="185"/>
      <c r="K103" s="366"/>
      <c r="L103" s="365"/>
      <c r="M103" s="365"/>
      <c r="N103" s="247">
        <v>39485</v>
      </c>
      <c r="O103" s="254">
        <v>46.768198659437019</v>
      </c>
      <c r="P103" s="181"/>
      <c r="Q103" s="185"/>
      <c r="R103" s="185"/>
      <c r="S103" s="185"/>
      <c r="T103" s="185"/>
      <c r="U103" s="185"/>
      <c r="V103" s="185"/>
    </row>
    <row r="104" spans="10:22" s="159" customFormat="1" ht="12.75">
      <c r="J104" s="185"/>
      <c r="K104" s="366"/>
      <c r="L104" s="365"/>
      <c r="M104" s="365"/>
      <c r="N104" s="247">
        <v>39514</v>
      </c>
      <c r="O104" s="254">
        <v>45.242460121487184</v>
      </c>
      <c r="P104" s="181"/>
      <c r="Q104" s="185"/>
      <c r="R104" s="185"/>
      <c r="S104" s="185"/>
      <c r="T104" s="185"/>
      <c r="U104" s="185"/>
      <c r="V104" s="185"/>
    </row>
    <row r="105" spans="10:22" s="159" customFormat="1" ht="12.75">
      <c r="J105" s="185"/>
      <c r="K105" s="366"/>
      <c r="L105" s="365"/>
      <c r="M105" s="365"/>
      <c r="N105" s="247">
        <v>39545</v>
      </c>
      <c r="O105" s="254">
        <v>54.720167664630331</v>
      </c>
      <c r="P105" s="181"/>
      <c r="Q105" s="185"/>
      <c r="R105" s="185"/>
      <c r="S105" s="185"/>
      <c r="T105" s="185"/>
      <c r="U105" s="185"/>
      <c r="V105" s="185"/>
    </row>
    <row r="106" spans="10:22" s="159" customFormat="1" ht="12.75">
      <c r="J106" s="185"/>
      <c r="K106" s="366"/>
      <c r="L106" s="365"/>
      <c r="M106" s="365"/>
      <c r="N106" s="247">
        <v>39575</v>
      </c>
      <c r="O106" s="254">
        <v>49.391808829983219</v>
      </c>
      <c r="P106" s="181"/>
      <c r="Q106" s="185"/>
      <c r="R106" s="185"/>
      <c r="S106" s="185"/>
      <c r="T106" s="185"/>
      <c r="U106" s="185"/>
      <c r="V106" s="185"/>
    </row>
    <row r="107" spans="10:22" s="159" customFormat="1" ht="12.75">
      <c r="J107" s="185"/>
      <c r="K107" s="366"/>
      <c r="L107" s="365"/>
      <c r="M107" s="365"/>
      <c r="N107" s="247">
        <v>39606</v>
      </c>
      <c r="O107" s="254">
        <v>46.148915618594735</v>
      </c>
      <c r="P107" s="181"/>
      <c r="Q107" s="185"/>
      <c r="R107" s="185"/>
      <c r="S107" s="185"/>
      <c r="T107" s="185"/>
      <c r="U107" s="185"/>
      <c r="V107" s="185"/>
    </row>
    <row r="108" spans="10:22" s="159" customFormat="1" ht="12.75">
      <c r="J108" s="185"/>
      <c r="K108" s="366"/>
      <c r="L108" s="365"/>
      <c r="M108" s="365"/>
      <c r="N108" s="247">
        <v>39636</v>
      </c>
      <c r="O108" s="254">
        <v>44.315764277146862</v>
      </c>
      <c r="P108" s="181"/>
      <c r="Q108" s="185"/>
      <c r="R108" s="185"/>
      <c r="S108" s="185"/>
      <c r="T108" s="185"/>
      <c r="U108" s="185"/>
      <c r="V108" s="185"/>
    </row>
    <row r="109" spans="10:22" s="159" customFormat="1" ht="12.75">
      <c r="J109" s="185"/>
      <c r="K109" s="366"/>
      <c r="L109" s="365"/>
      <c r="M109" s="365"/>
      <c r="N109" s="247">
        <v>39667</v>
      </c>
      <c r="O109" s="254">
        <v>47.505681980077618</v>
      </c>
      <c r="P109" s="181"/>
      <c r="Q109" s="185"/>
      <c r="R109" s="185"/>
      <c r="S109" s="185"/>
      <c r="T109" s="185"/>
      <c r="U109" s="185"/>
      <c r="V109" s="185"/>
    </row>
    <row r="110" spans="10:22" s="159" customFormat="1" ht="12.75">
      <c r="J110" s="185"/>
      <c r="K110" s="366"/>
      <c r="L110" s="365"/>
      <c r="M110" s="365"/>
      <c r="N110" s="247">
        <v>39698</v>
      </c>
      <c r="O110" s="254">
        <v>45.935920136619586</v>
      </c>
      <c r="P110" s="181"/>
      <c r="Q110" s="185"/>
      <c r="R110" s="185"/>
      <c r="S110" s="185"/>
      <c r="T110" s="185"/>
      <c r="U110" s="185"/>
      <c r="V110" s="185"/>
    </row>
    <row r="111" spans="10:22" s="159" customFormat="1" ht="12.75">
      <c r="J111" s="185"/>
      <c r="K111" s="366"/>
      <c r="L111" s="365"/>
      <c r="M111" s="365"/>
      <c r="N111" s="247">
        <v>39728</v>
      </c>
      <c r="O111" s="254">
        <v>44.224579298011989</v>
      </c>
      <c r="P111" s="181"/>
      <c r="Q111" s="185"/>
      <c r="R111" s="185"/>
      <c r="S111" s="185"/>
      <c r="T111" s="185"/>
      <c r="U111" s="185"/>
      <c r="V111" s="185"/>
    </row>
    <row r="112" spans="10:22" s="159" customFormat="1" ht="12.75">
      <c r="J112" s="185"/>
      <c r="K112" s="366"/>
      <c r="L112" s="365"/>
      <c r="M112" s="365"/>
      <c r="N112" s="247">
        <v>39759</v>
      </c>
      <c r="O112" s="254">
        <v>38.85905098067694</v>
      </c>
      <c r="P112" s="181"/>
      <c r="Q112" s="185"/>
      <c r="R112" s="185"/>
      <c r="S112" s="185"/>
      <c r="T112" s="185"/>
      <c r="U112" s="185"/>
      <c r="V112" s="185"/>
    </row>
    <row r="113" spans="1:22" s="159" customFormat="1" ht="12.75">
      <c r="J113" s="185"/>
      <c r="K113" s="366"/>
      <c r="L113" s="365"/>
      <c r="M113" s="365"/>
      <c r="N113" s="247">
        <v>39789</v>
      </c>
      <c r="O113" s="254">
        <v>39.83429279492492</v>
      </c>
      <c r="P113" s="181"/>
      <c r="Q113" s="185"/>
      <c r="R113" s="185"/>
      <c r="S113" s="185"/>
      <c r="T113" s="185"/>
      <c r="U113" s="185"/>
      <c r="V113" s="185"/>
    </row>
    <row r="114" spans="1:22" s="159" customFormat="1" ht="12.75">
      <c r="J114" s="185"/>
      <c r="K114" s="366"/>
      <c r="L114" s="365"/>
      <c r="M114" s="365"/>
      <c r="N114" s="247">
        <v>39820</v>
      </c>
      <c r="O114" s="254">
        <v>40.134096693976417</v>
      </c>
      <c r="P114" s="181"/>
      <c r="Q114" s="185"/>
      <c r="R114" s="185"/>
      <c r="S114" s="185"/>
      <c r="T114" s="185"/>
      <c r="U114" s="185"/>
      <c r="V114" s="185"/>
    </row>
    <row r="115" spans="1:22" s="159" customFormat="1" ht="12.75">
      <c r="J115" s="185"/>
      <c r="K115" s="366"/>
      <c r="L115" s="365"/>
      <c r="M115" s="365"/>
      <c r="N115" s="247">
        <v>39851</v>
      </c>
      <c r="O115" s="254">
        <v>38.651452147577928</v>
      </c>
      <c r="P115" s="181"/>
      <c r="Q115" s="185"/>
      <c r="R115" s="185"/>
      <c r="S115" s="185"/>
      <c r="T115" s="185"/>
      <c r="U115" s="185"/>
      <c r="V115" s="185"/>
    </row>
    <row r="116" spans="1:22" s="159" customFormat="1" ht="12.75">
      <c r="J116" s="185"/>
      <c r="K116" s="366"/>
      <c r="L116" s="365"/>
      <c r="M116" s="365"/>
      <c r="N116" s="247">
        <v>39879</v>
      </c>
      <c r="O116" s="254">
        <v>36.784219918097136</v>
      </c>
      <c r="P116" s="181"/>
      <c r="Q116" s="185"/>
      <c r="R116" s="185"/>
      <c r="S116" s="185"/>
      <c r="T116" s="185"/>
      <c r="U116" s="185"/>
      <c r="V116" s="185"/>
    </row>
    <row r="117" spans="1:22" s="159" customFormat="1" ht="12.75">
      <c r="J117" s="185"/>
      <c r="K117" s="366"/>
      <c r="L117" s="365"/>
      <c r="M117" s="365"/>
      <c r="N117" s="247">
        <v>39910</v>
      </c>
      <c r="O117" s="254">
        <v>35.837235709032811</v>
      </c>
      <c r="P117" s="181"/>
      <c r="Q117" s="185"/>
      <c r="R117" s="185"/>
      <c r="S117" s="185"/>
      <c r="T117" s="185"/>
      <c r="U117" s="185"/>
      <c r="V117" s="185"/>
    </row>
    <row r="118" spans="1:22" s="159" customFormat="1" ht="12.75">
      <c r="J118" s="185"/>
      <c r="K118" s="367"/>
      <c r="L118" s="365"/>
      <c r="M118" s="365"/>
      <c r="N118" s="247">
        <v>39940</v>
      </c>
      <c r="O118" s="254">
        <v>38.095503833626921</v>
      </c>
      <c r="P118" s="181"/>
      <c r="Q118" s="185"/>
      <c r="R118" s="185"/>
      <c r="S118" s="185"/>
      <c r="T118" s="185"/>
      <c r="U118" s="185"/>
      <c r="V118" s="185"/>
    </row>
    <row r="119" spans="1:22" s="159" customFormat="1" ht="12.75">
      <c r="J119" s="185"/>
      <c r="K119" s="367"/>
      <c r="L119" s="365"/>
      <c r="M119" s="365"/>
      <c r="N119" s="247">
        <v>39971</v>
      </c>
      <c r="O119" s="254">
        <v>39.674652537325187</v>
      </c>
      <c r="P119" s="181"/>
      <c r="Q119" s="185"/>
      <c r="R119" s="185"/>
      <c r="S119" s="185"/>
      <c r="T119" s="185"/>
      <c r="U119" s="185"/>
      <c r="V119" s="185"/>
    </row>
    <row r="120" spans="1:22" s="159" customFormat="1" ht="12.75">
      <c r="J120" s="185"/>
      <c r="K120" s="367"/>
      <c r="L120" s="365"/>
      <c r="M120" s="365"/>
      <c r="N120" s="247">
        <v>40001</v>
      </c>
      <c r="O120" s="254">
        <v>38.486106819085464</v>
      </c>
      <c r="P120" s="181"/>
      <c r="Q120" s="185"/>
      <c r="R120" s="185"/>
      <c r="S120" s="185"/>
      <c r="T120" s="185"/>
      <c r="U120" s="185"/>
      <c r="V120" s="185"/>
    </row>
    <row r="121" spans="1:22" s="159" customFormat="1" ht="12.75">
      <c r="J121" s="185"/>
      <c r="K121" s="367"/>
      <c r="L121" s="365"/>
      <c r="M121" s="365"/>
      <c r="N121" s="247">
        <v>40032</v>
      </c>
      <c r="O121" s="254">
        <v>39.787626865521588</v>
      </c>
      <c r="P121" s="181"/>
      <c r="Q121" s="185"/>
      <c r="R121" s="185"/>
      <c r="S121" s="185"/>
      <c r="T121" s="185"/>
      <c r="U121" s="185"/>
      <c r="V121" s="185"/>
    </row>
    <row r="122" spans="1:22" s="159" customFormat="1" ht="12.75">
      <c r="J122" s="185"/>
      <c r="K122" s="367"/>
      <c r="L122" s="365"/>
      <c r="M122" s="365"/>
      <c r="N122" s="247">
        <v>40063</v>
      </c>
      <c r="O122" s="254">
        <v>46.108971142142472</v>
      </c>
      <c r="P122" s="181"/>
      <c r="Q122" s="185"/>
      <c r="R122" s="185"/>
      <c r="S122" s="185"/>
      <c r="T122" s="185"/>
      <c r="U122" s="185"/>
      <c r="V122" s="185"/>
    </row>
    <row r="123" spans="1:22" s="159" customFormat="1" ht="12.75">
      <c r="J123" s="185"/>
      <c r="K123" s="367"/>
      <c r="L123" s="365"/>
      <c r="M123" s="365"/>
      <c r="N123" s="247">
        <v>40093</v>
      </c>
      <c r="O123" s="254">
        <v>46.616838998062086</v>
      </c>
      <c r="P123" s="181"/>
      <c r="Q123" s="185"/>
      <c r="R123" s="185"/>
      <c r="S123" s="185"/>
      <c r="T123" s="185"/>
      <c r="U123" s="185"/>
      <c r="V123" s="185"/>
    </row>
    <row r="124" spans="1:22" s="159" customFormat="1" ht="12.75">
      <c r="J124" s="185"/>
      <c r="K124" s="367"/>
      <c r="L124" s="365"/>
      <c r="M124" s="365"/>
      <c r="N124" s="247">
        <v>40124</v>
      </c>
      <c r="O124" s="254">
        <v>49.533704341073175</v>
      </c>
      <c r="P124" s="181"/>
      <c r="Q124" s="185"/>
      <c r="R124" s="185"/>
      <c r="S124" s="185"/>
      <c r="T124" s="185"/>
      <c r="U124" s="185"/>
      <c r="V124" s="185"/>
    </row>
    <row r="125" spans="1:22" s="159" customFormat="1" ht="12.75">
      <c r="J125" s="185"/>
      <c r="K125" s="367"/>
      <c r="L125" s="365"/>
      <c r="M125" s="365"/>
      <c r="N125" s="247">
        <v>40154</v>
      </c>
      <c r="O125" s="254">
        <v>51.774628421619546</v>
      </c>
      <c r="P125" s="181"/>
      <c r="Q125" s="185"/>
      <c r="R125" s="185"/>
      <c r="S125" s="185"/>
      <c r="T125" s="185"/>
      <c r="U125" s="185"/>
      <c r="V125" s="185"/>
    </row>
    <row r="126" spans="1:22" s="159" customFormat="1" ht="12.75">
      <c r="A126" s="157"/>
      <c r="B126" s="158"/>
      <c r="C126" s="158"/>
      <c r="D126" s="157"/>
      <c r="E126" s="158"/>
      <c r="J126" s="185"/>
      <c r="K126" s="367"/>
      <c r="L126" s="367"/>
      <c r="M126" s="361"/>
      <c r="N126" s="247">
        <v>40185</v>
      </c>
      <c r="O126" s="254">
        <v>52.773556651814545</v>
      </c>
      <c r="P126" s="181"/>
      <c r="Q126" s="185"/>
      <c r="R126" s="185"/>
      <c r="S126" s="185"/>
      <c r="T126" s="185"/>
      <c r="U126" s="185"/>
      <c r="V126" s="185"/>
    </row>
    <row r="127" spans="1:22" s="159" customFormat="1" ht="12.75">
      <c r="A127" s="157"/>
      <c r="B127" s="158"/>
      <c r="C127" s="158"/>
      <c r="D127" s="157"/>
      <c r="E127" s="158"/>
      <c r="J127" s="185"/>
      <c r="K127" s="367"/>
      <c r="L127" s="367"/>
      <c r="M127" s="361"/>
      <c r="N127" s="247">
        <v>40216</v>
      </c>
      <c r="O127" s="254">
        <v>58.657150818045281</v>
      </c>
      <c r="P127" s="181"/>
      <c r="Q127" s="185"/>
      <c r="R127" s="185"/>
      <c r="S127" s="185"/>
      <c r="T127" s="185"/>
      <c r="U127" s="185"/>
      <c r="V127" s="185"/>
    </row>
    <row r="128" spans="1:22" s="159" customFormat="1" ht="12.75">
      <c r="A128" s="157"/>
      <c r="B128" s="158"/>
      <c r="C128" s="158"/>
      <c r="D128" s="157"/>
      <c r="E128" s="158"/>
      <c r="J128" s="185"/>
      <c r="K128" s="367"/>
      <c r="L128" s="367"/>
      <c r="M128" s="361"/>
      <c r="N128" s="247">
        <v>40244</v>
      </c>
      <c r="O128" s="254">
        <v>55.606358532033951</v>
      </c>
      <c r="P128" s="181"/>
      <c r="Q128" s="185"/>
      <c r="R128" s="185"/>
      <c r="S128" s="185"/>
      <c r="T128" s="185"/>
      <c r="U128" s="185"/>
      <c r="V128" s="185"/>
    </row>
    <row r="129" spans="1:22" s="159" customFormat="1" ht="12.75">
      <c r="A129" s="157"/>
      <c r="B129" s="158"/>
      <c r="C129" s="158"/>
      <c r="D129" s="157"/>
      <c r="E129" s="158"/>
      <c r="J129" s="185"/>
      <c r="K129" s="367"/>
      <c r="L129" s="367"/>
      <c r="M129" s="361"/>
      <c r="N129" s="247">
        <v>40275</v>
      </c>
      <c r="O129" s="254">
        <v>54.984216240614053</v>
      </c>
      <c r="P129" s="181"/>
      <c r="Q129" s="185"/>
      <c r="R129" s="185"/>
      <c r="S129" s="185"/>
      <c r="T129" s="185"/>
      <c r="U129" s="185"/>
      <c r="V129" s="185"/>
    </row>
    <row r="130" spans="1:22" s="159" customFormat="1" ht="12.75">
      <c r="A130" s="157"/>
      <c r="B130" s="158"/>
      <c r="C130" s="158"/>
      <c r="D130" s="157"/>
      <c r="E130" s="158"/>
      <c r="J130" s="185"/>
      <c r="K130" s="367"/>
      <c r="L130" s="367"/>
      <c r="M130" s="361"/>
      <c r="N130" s="247">
        <v>40305</v>
      </c>
      <c r="O130" s="254">
        <v>52.092748201406295</v>
      </c>
      <c r="P130" s="181"/>
      <c r="Q130" s="185"/>
      <c r="R130" s="185"/>
      <c r="S130" s="185"/>
      <c r="T130" s="185"/>
      <c r="U130" s="185"/>
      <c r="V130" s="185"/>
    </row>
    <row r="131" spans="1:22" s="159" customFormat="1" ht="12.75">
      <c r="A131" s="157"/>
      <c r="B131" s="158"/>
      <c r="C131" s="158"/>
      <c r="D131" s="157"/>
      <c r="E131" s="158"/>
      <c r="J131" s="185"/>
      <c r="K131" s="367"/>
      <c r="L131" s="367"/>
      <c r="M131" s="361"/>
      <c r="N131" s="247">
        <v>40336</v>
      </c>
      <c r="O131" s="254">
        <v>50.4449724105908</v>
      </c>
      <c r="P131" s="181"/>
      <c r="Q131" s="185"/>
      <c r="R131" s="185"/>
      <c r="S131" s="185"/>
      <c r="T131" s="185"/>
      <c r="U131" s="185"/>
      <c r="V131" s="185"/>
    </row>
    <row r="132" spans="1:22" s="159" customFormat="1" ht="12.75">
      <c r="A132" s="157"/>
      <c r="B132" s="158"/>
      <c r="C132" s="158"/>
      <c r="D132" s="157"/>
      <c r="E132" s="158"/>
      <c r="J132" s="185"/>
      <c r="K132" s="367"/>
      <c r="L132" s="367"/>
      <c r="M132" s="361"/>
      <c r="N132" s="247">
        <v>40366</v>
      </c>
      <c r="O132" s="254">
        <v>50.734269517511422</v>
      </c>
      <c r="P132" s="181"/>
      <c r="Q132" s="185"/>
      <c r="R132" s="185"/>
      <c r="S132" s="185"/>
      <c r="T132" s="185"/>
      <c r="U132" s="185"/>
      <c r="V132" s="185"/>
    </row>
    <row r="133" spans="1:22" s="159" customFormat="1" ht="12.75">
      <c r="A133" s="157"/>
      <c r="B133" s="158"/>
      <c r="C133" s="158"/>
      <c r="D133" s="157"/>
      <c r="E133" s="158"/>
      <c r="J133" s="185"/>
      <c r="K133" s="367"/>
      <c r="L133" s="367"/>
      <c r="M133" s="361"/>
      <c r="N133" s="247">
        <v>40397</v>
      </c>
      <c r="O133" s="254">
        <v>50.71872664703524</v>
      </c>
      <c r="P133" s="181"/>
      <c r="Q133" s="185"/>
      <c r="R133" s="185"/>
      <c r="S133" s="185"/>
      <c r="T133" s="185"/>
      <c r="U133" s="185"/>
      <c r="V133" s="185"/>
    </row>
    <row r="134" spans="1:22" s="159" customFormat="1" ht="12.75">
      <c r="A134" s="157"/>
      <c r="B134" s="158"/>
      <c r="C134" s="158"/>
      <c r="D134" s="157"/>
      <c r="E134" s="158"/>
      <c r="J134" s="185"/>
      <c r="K134" s="367"/>
      <c r="L134" s="367"/>
      <c r="M134" s="361"/>
      <c r="N134" s="247">
        <v>40428</v>
      </c>
      <c r="O134" s="254">
        <v>48.561845399315935</v>
      </c>
      <c r="P134" s="181"/>
      <c r="Q134" s="185"/>
      <c r="R134" s="185"/>
      <c r="S134" s="185"/>
      <c r="T134" s="185"/>
      <c r="U134" s="185"/>
      <c r="V134" s="185"/>
    </row>
    <row r="135" spans="1:22" s="159" customFormat="1" ht="12.75">
      <c r="A135" s="157"/>
      <c r="B135" s="158"/>
      <c r="C135" s="158"/>
      <c r="D135" s="157"/>
      <c r="E135" s="158"/>
      <c r="J135" s="185"/>
      <c r="K135" s="367"/>
      <c r="L135" s="367"/>
      <c r="M135" s="361"/>
      <c r="N135" s="247">
        <v>40458</v>
      </c>
      <c r="O135" s="255">
        <v>49.8</v>
      </c>
      <c r="P135" s="181"/>
      <c r="Q135" s="185"/>
      <c r="R135" s="185"/>
      <c r="S135" s="185"/>
      <c r="T135" s="185"/>
      <c r="U135" s="185"/>
      <c r="V135" s="185"/>
    </row>
    <row r="136" spans="1:22" s="159" customFormat="1" ht="12.75">
      <c r="A136" s="157"/>
      <c r="B136" s="158"/>
      <c r="C136" s="158"/>
      <c r="D136" s="157"/>
      <c r="E136" s="158"/>
      <c r="J136" s="185"/>
      <c r="K136" s="367"/>
      <c r="L136" s="367"/>
      <c r="M136" s="361"/>
      <c r="N136" s="247">
        <v>40489</v>
      </c>
      <c r="O136" s="255">
        <v>52.9</v>
      </c>
      <c r="P136" s="181"/>
      <c r="Q136" s="185"/>
      <c r="R136" s="185"/>
      <c r="S136" s="185"/>
      <c r="T136" s="185"/>
      <c r="U136" s="185"/>
      <c r="V136" s="185"/>
    </row>
    <row r="137" spans="1:22" s="159" customFormat="1" ht="12.75">
      <c r="A137" s="157"/>
      <c r="B137" s="158"/>
      <c r="C137" s="158"/>
      <c r="D137" s="157"/>
      <c r="E137" s="158"/>
      <c r="J137" s="185"/>
      <c r="K137" s="367"/>
      <c r="L137" s="367"/>
      <c r="M137" s="361"/>
      <c r="N137" s="247">
        <v>40519</v>
      </c>
      <c r="O137" s="255">
        <v>51.7</v>
      </c>
      <c r="P137" s="181"/>
      <c r="Q137" s="185"/>
      <c r="R137" s="185"/>
      <c r="S137" s="185"/>
      <c r="T137" s="185"/>
      <c r="U137" s="185"/>
      <c r="V137" s="185"/>
    </row>
    <row r="138" spans="1:22" s="159" customFormat="1" ht="12.75">
      <c r="A138" s="157"/>
      <c r="B138" s="158"/>
      <c r="C138" s="158"/>
      <c r="D138" s="157"/>
      <c r="E138" s="158"/>
      <c r="J138" s="185"/>
      <c r="K138" s="367"/>
      <c r="L138" s="367"/>
      <c r="M138" s="361"/>
      <c r="N138" s="247">
        <v>40550</v>
      </c>
      <c r="O138" s="255">
        <v>54.6</v>
      </c>
      <c r="P138" s="181"/>
      <c r="Q138" s="185"/>
      <c r="R138" s="185"/>
      <c r="S138" s="185"/>
      <c r="T138" s="185"/>
      <c r="U138" s="185"/>
      <c r="V138" s="185"/>
    </row>
    <row r="139" spans="1:22" s="159" customFormat="1" ht="12.75">
      <c r="A139" s="157"/>
      <c r="B139" s="158"/>
      <c r="C139" s="158"/>
      <c r="D139" s="157"/>
      <c r="E139" s="158"/>
      <c r="J139" s="185"/>
      <c r="K139" s="367"/>
      <c r="L139" s="367"/>
      <c r="M139" s="361"/>
      <c r="N139" s="247">
        <v>40581</v>
      </c>
      <c r="O139" s="255">
        <v>54.8</v>
      </c>
      <c r="P139" s="181"/>
      <c r="Q139" s="185"/>
      <c r="R139" s="185"/>
      <c r="S139" s="185"/>
      <c r="T139" s="185"/>
      <c r="U139" s="185"/>
      <c r="V139" s="185"/>
    </row>
    <row r="140" spans="1:22" s="159" customFormat="1" ht="12.75">
      <c r="A140" s="157"/>
      <c r="B140" s="158"/>
      <c r="C140" s="158"/>
      <c r="D140" s="157"/>
      <c r="E140" s="158"/>
      <c r="J140" s="185"/>
      <c r="K140" s="367"/>
      <c r="L140" s="367"/>
      <c r="M140" s="361"/>
      <c r="N140" s="247">
        <v>40609</v>
      </c>
      <c r="O140" s="255">
        <v>57.2</v>
      </c>
      <c r="P140" s="181"/>
      <c r="Q140" s="185"/>
      <c r="R140" s="185"/>
      <c r="S140" s="185"/>
      <c r="T140" s="185"/>
      <c r="U140" s="185"/>
      <c r="V140" s="185"/>
    </row>
    <row r="141" spans="1:22" s="159" customFormat="1" ht="12.75">
      <c r="A141" s="157"/>
      <c r="B141" s="158"/>
      <c r="C141" s="158"/>
      <c r="D141" s="157"/>
      <c r="E141" s="158"/>
      <c r="J141" s="185"/>
      <c r="K141" s="367"/>
      <c r="L141" s="367"/>
      <c r="M141" s="361"/>
      <c r="P141" s="181"/>
      <c r="Q141" s="185"/>
      <c r="R141" s="185"/>
      <c r="S141" s="185"/>
      <c r="T141" s="185"/>
      <c r="U141" s="185"/>
      <c r="V141" s="185"/>
    </row>
    <row r="142" spans="1:22" s="159" customFormat="1" ht="12.75">
      <c r="A142" s="157"/>
      <c r="B142" s="158"/>
      <c r="C142" s="158"/>
      <c r="D142" s="157"/>
      <c r="E142" s="158"/>
      <c r="J142" s="185"/>
      <c r="K142" s="367"/>
      <c r="L142" s="367"/>
      <c r="M142" s="361"/>
      <c r="P142" s="181"/>
      <c r="Q142" s="185"/>
      <c r="R142" s="185"/>
      <c r="S142" s="185"/>
      <c r="T142" s="185"/>
      <c r="U142" s="185"/>
      <c r="V142" s="185"/>
    </row>
    <row r="143" spans="1:22" s="159" customFormat="1" ht="12.75">
      <c r="A143" s="157"/>
      <c r="B143" s="158"/>
      <c r="C143" s="158"/>
      <c r="D143" s="157"/>
      <c r="E143" s="158"/>
      <c r="J143" s="185"/>
      <c r="K143" s="368"/>
      <c r="L143" s="368"/>
      <c r="M143" s="181"/>
      <c r="P143" s="181"/>
      <c r="Q143" s="185"/>
      <c r="R143" s="185"/>
      <c r="S143" s="185"/>
      <c r="T143" s="185"/>
      <c r="U143" s="185"/>
      <c r="V143" s="185"/>
    </row>
    <row r="144" spans="1:22" s="159" customFormat="1" ht="12.75">
      <c r="A144" s="157"/>
      <c r="B144" s="158"/>
      <c r="C144" s="158"/>
      <c r="D144" s="157"/>
      <c r="E144" s="158"/>
      <c r="J144" s="185"/>
      <c r="K144" s="368"/>
      <c r="L144" s="368"/>
      <c r="M144" s="181"/>
      <c r="N144" s="246"/>
      <c r="O144" s="246"/>
      <c r="P144" s="185"/>
      <c r="Q144" s="185"/>
      <c r="R144" s="185"/>
      <c r="S144" s="185"/>
      <c r="T144" s="185"/>
      <c r="U144" s="185"/>
      <c r="V144" s="185"/>
    </row>
    <row r="145" spans="1:22" s="159" customFormat="1" ht="12.75">
      <c r="A145" s="157"/>
      <c r="B145" s="158"/>
      <c r="C145" s="158"/>
      <c r="D145" s="157"/>
      <c r="E145" s="158"/>
      <c r="J145" s="185"/>
      <c r="K145" s="368"/>
      <c r="L145" s="368"/>
      <c r="M145" s="181"/>
      <c r="N145" s="246"/>
      <c r="O145" s="246"/>
      <c r="P145" s="185"/>
      <c r="Q145" s="185"/>
      <c r="R145" s="185"/>
      <c r="S145" s="185"/>
      <c r="T145" s="185"/>
      <c r="U145" s="185"/>
      <c r="V145" s="185"/>
    </row>
    <row r="146" spans="1:22" s="159" customFormat="1" ht="12.75">
      <c r="A146" s="157"/>
      <c r="B146" s="158"/>
      <c r="C146" s="158"/>
      <c r="D146" s="157"/>
      <c r="E146" s="158"/>
      <c r="J146" s="185"/>
      <c r="K146" s="368"/>
      <c r="L146" s="368"/>
      <c r="M146" s="181"/>
      <c r="N146" s="246"/>
      <c r="O146" s="246"/>
      <c r="P146" s="185"/>
      <c r="Q146" s="185"/>
      <c r="R146" s="185"/>
      <c r="S146" s="185"/>
      <c r="T146" s="185"/>
      <c r="U146" s="185"/>
      <c r="V146" s="185"/>
    </row>
    <row r="147" spans="1:22" s="159" customFormat="1" ht="12.75">
      <c r="A147" s="157"/>
      <c r="B147" s="158"/>
      <c r="C147" s="158"/>
      <c r="D147" s="157"/>
      <c r="E147" s="158"/>
      <c r="J147" s="185"/>
      <c r="K147" s="368"/>
      <c r="L147" s="368"/>
      <c r="M147" s="181"/>
      <c r="N147" s="246"/>
      <c r="O147" s="246"/>
      <c r="P147" s="185"/>
      <c r="Q147" s="185"/>
      <c r="R147" s="185"/>
      <c r="S147" s="185"/>
      <c r="T147" s="185"/>
      <c r="U147" s="185"/>
      <c r="V147" s="185"/>
    </row>
    <row r="148" spans="1:22" s="159" customFormat="1" ht="12.75">
      <c r="A148" s="157"/>
      <c r="B148" s="158"/>
      <c r="C148" s="158"/>
      <c r="D148" s="157"/>
      <c r="E148" s="158"/>
      <c r="J148" s="185"/>
      <c r="K148" s="368"/>
      <c r="L148" s="368"/>
      <c r="M148" s="181"/>
      <c r="N148" s="246"/>
      <c r="O148" s="246"/>
      <c r="P148" s="185"/>
      <c r="Q148" s="185"/>
      <c r="R148" s="185"/>
      <c r="S148" s="185"/>
      <c r="T148" s="185"/>
      <c r="U148" s="185"/>
      <c r="V148" s="185"/>
    </row>
    <row r="149" spans="1:22" s="159" customFormat="1" ht="12.75">
      <c r="A149" s="157"/>
      <c r="B149" s="158"/>
      <c r="C149" s="158"/>
      <c r="D149" s="157"/>
      <c r="E149" s="158"/>
      <c r="J149" s="185"/>
      <c r="K149" s="368"/>
      <c r="L149" s="368"/>
      <c r="M149" s="181"/>
      <c r="N149" s="246"/>
      <c r="O149" s="246"/>
      <c r="P149" s="185"/>
      <c r="Q149" s="185"/>
      <c r="R149" s="185"/>
      <c r="S149" s="185"/>
      <c r="T149" s="185"/>
      <c r="U149" s="185"/>
      <c r="V149" s="185"/>
    </row>
    <row r="150" spans="1:22" s="159" customFormat="1" ht="12.75">
      <c r="A150" s="157"/>
      <c r="B150" s="158"/>
      <c r="C150" s="158"/>
      <c r="D150" s="157"/>
      <c r="E150" s="158"/>
      <c r="J150" s="185"/>
      <c r="K150" s="368"/>
      <c r="L150" s="368"/>
      <c r="M150" s="181"/>
      <c r="N150" s="246"/>
      <c r="O150" s="246"/>
      <c r="P150" s="185"/>
      <c r="Q150" s="185"/>
      <c r="R150" s="185"/>
      <c r="S150" s="185"/>
      <c r="T150" s="185"/>
      <c r="U150" s="185"/>
      <c r="V150" s="185"/>
    </row>
    <row r="151" spans="1:22" s="159" customFormat="1" ht="12.75">
      <c r="A151" s="157"/>
      <c r="B151" s="158"/>
      <c r="C151" s="158"/>
      <c r="D151" s="157"/>
      <c r="E151" s="158"/>
      <c r="J151" s="185"/>
      <c r="K151" s="368"/>
      <c r="L151" s="368"/>
      <c r="M151" s="181"/>
      <c r="N151" s="246"/>
      <c r="O151" s="246"/>
      <c r="P151" s="185"/>
      <c r="Q151" s="185"/>
      <c r="R151" s="185"/>
      <c r="S151" s="185"/>
      <c r="T151" s="185"/>
      <c r="U151" s="185"/>
      <c r="V151" s="185"/>
    </row>
    <row r="152" spans="1:22" s="159" customFormat="1" ht="12.75">
      <c r="A152" s="157"/>
      <c r="B152" s="158"/>
      <c r="C152" s="158"/>
      <c r="D152" s="157"/>
      <c r="E152" s="158"/>
      <c r="J152" s="185"/>
      <c r="K152" s="368"/>
      <c r="L152" s="368"/>
      <c r="M152" s="181"/>
      <c r="N152" s="246"/>
      <c r="O152" s="246"/>
      <c r="P152" s="185"/>
      <c r="Q152" s="185"/>
      <c r="R152" s="185"/>
      <c r="S152" s="185"/>
      <c r="T152" s="185"/>
      <c r="U152" s="185"/>
      <c r="V152" s="185"/>
    </row>
    <row r="153" spans="1:22" s="159" customFormat="1" ht="12.75">
      <c r="A153" s="157"/>
      <c r="B153" s="158"/>
      <c r="C153" s="158"/>
      <c r="D153" s="157"/>
      <c r="E153" s="158"/>
      <c r="J153" s="185"/>
      <c r="K153" s="368"/>
      <c r="L153" s="368"/>
      <c r="M153" s="181"/>
      <c r="N153" s="246"/>
      <c r="O153" s="246"/>
      <c r="P153" s="185"/>
      <c r="Q153" s="185"/>
      <c r="R153" s="185"/>
      <c r="S153" s="185"/>
      <c r="T153" s="185"/>
      <c r="U153" s="185"/>
      <c r="V153" s="185"/>
    </row>
    <row r="154" spans="1:22" s="159" customFormat="1" ht="12.75">
      <c r="A154" s="157"/>
      <c r="B154" s="158"/>
      <c r="C154" s="158"/>
      <c r="D154" s="157"/>
      <c r="E154" s="158"/>
      <c r="J154" s="185"/>
      <c r="K154" s="368"/>
      <c r="L154" s="368"/>
      <c r="M154" s="181"/>
      <c r="N154" s="246"/>
      <c r="O154" s="246"/>
      <c r="P154" s="185"/>
      <c r="Q154" s="185"/>
      <c r="R154" s="185"/>
      <c r="S154" s="185"/>
      <c r="T154" s="185"/>
      <c r="U154" s="185"/>
      <c r="V154" s="185"/>
    </row>
    <row r="155" spans="1:22" s="159" customFormat="1" ht="12.75">
      <c r="A155" s="157"/>
      <c r="B155" s="158"/>
      <c r="C155" s="158"/>
      <c r="D155" s="157"/>
      <c r="E155" s="158"/>
      <c r="J155" s="185"/>
      <c r="K155" s="368"/>
      <c r="L155" s="368"/>
      <c r="M155" s="181"/>
      <c r="N155" s="246"/>
      <c r="O155" s="246"/>
      <c r="P155" s="185"/>
      <c r="Q155" s="185"/>
      <c r="R155" s="185"/>
      <c r="S155" s="185"/>
      <c r="T155" s="185"/>
      <c r="U155" s="185"/>
      <c r="V155" s="185"/>
    </row>
    <row r="156" spans="1:22" s="159" customFormat="1" ht="12.75">
      <c r="A156" s="157"/>
      <c r="B156" s="158"/>
      <c r="C156" s="158"/>
      <c r="D156" s="157"/>
      <c r="E156" s="158"/>
      <c r="J156" s="185"/>
      <c r="K156" s="368"/>
      <c r="L156" s="368"/>
      <c r="M156" s="181"/>
      <c r="N156" s="246"/>
      <c r="O156" s="246"/>
      <c r="P156" s="181"/>
      <c r="Q156" s="185"/>
      <c r="R156" s="185"/>
      <c r="S156" s="185"/>
      <c r="T156" s="185"/>
      <c r="U156" s="185"/>
      <c r="V156" s="185"/>
    </row>
    <row r="157" spans="1:22" s="159" customFormat="1" ht="12.75">
      <c r="A157" s="157"/>
      <c r="B157" s="158"/>
      <c r="C157" s="158"/>
      <c r="D157" s="157"/>
      <c r="E157" s="158"/>
      <c r="J157" s="185"/>
      <c r="K157" s="368"/>
      <c r="L157" s="368"/>
      <c r="M157" s="181"/>
      <c r="N157" s="246"/>
      <c r="O157" s="246"/>
      <c r="P157" s="181"/>
      <c r="Q157" s="185"/>
      <c r="R157" s="185"/>
      <c r="S157" s="185"/>
      <c r="T157" s="185"/>
      <c r="U157" s="185"/>
      <c r="V157" s="185"/>
    </row>
    <row r="158" spans="1:22" s="159" customFormat="1" ht="12.75">
      <c r="A158" s="157"/>
      <c r="B158" s="158"/>
      <c r="C158" s="158"/>
      <c r="D158" s="157"/>
      <c r="E158" s="158"/>
      <c r="J158" s="185"/>
      <c r="K158" s="368"/>
      <c r="L158" s="368"/>
      <c r="M158" s="181"/>
      <c r="N158" s="246"/>
      <c r="O158" s="246"/>
      <c r="P158" s="181"/>
      <c r="Q158" s="185"/>
      <c r="R158" s="185"/>
      <c r="S158" s="185"/>
      <c r="T158" s="185"/>
      <c r="U158" s="185"/>
      <c r="V158" s="185"/>
    </row>
    <row r="159" spans="1:22" s="159" customFormat="1" ht="12.75">
      <c r="A159" s="157"/>
      <c r="B159" s="158"/>
      <c r="C159" s="158"/>
      <c r="D159" s="157"/>
      <c r="E159" s="158"/>
      <c r="J159" s="185"/>
      <c r="K159" s="368"/>
      <c r="L159" s="368"/>
      <c r="M159" s="181"/>
      <c r="N159" s="246"/>
      <c r="O159" s="246"/>
      <c r="P159" s="181"/>
      <c r="Q159" s="185"/>
      <c r="R159" s="185"/>
      <c r="S159" s="185"/>
      <c r="T159" s="185"/>
      <c r="U159" s="185"/>
      <c r="V159" s="185"/>
    </row>
    <row r="160" spans="1:22" s="159" customFormat="1" ht="12.75">
      <c r="A160" s="157"/>
      <c r="B160" s="158"/>
      <c r="C160" s="158"/>
      <c r="D160" s="157"/>
      <c r="E160" s="158"/>
      <c r="J160" s="185"/>
      <c r="K160" s="368"/>
      <c r="L160" s="368"/>
      <c r="M160" s="181"/>
      <c r="N160" s="246"/>
      <c r="O160" s="246"/>
      <c r="P160" s="181"/>
      <c r="Q160" s="185"/>
      <c r="R160" s="185"/>
      <c r="S160" s="185"/>
      <c r="T160" s="185"/>
      <c r="U160" s="185"/>
      <c r="V160" s="185"/>
    </row>
    <row r="161" spans="1:22" s="159" customFormat="1" ht="12.75">
      <c r="A161" s="157"/>
      <c r="B161" s="158"/>
      <c r="C161" s="158"/>
      <c r="D161" s="157"/>
      <c r="E161" s="158"/>
      <c r="J161" s="185"/>
      <c r="K161" s="368"/>
      <c r="L161" s="368"/>
      <c r="M161" s="181"/>
      <c r="N161" s="246"/>
      <c r="O161" s="246"/>
      <c r="P161" s="181"/>
      <c r="Q161" s="185"/>
      <c r="R161" s="185"/>
      <c r="S161" s="185"/>
      <c r="T161" s="185"/>
      <c r="U161" s="185"/>
      <c r="V161" s="185"/>
    </row>
    <row r="162" spans="1:22" s="159" customFormat="1" ht="12.75">
      <c r="A162" s="157"/>
      <c r="B162" s="158"/>
      <c r="C162" s="158"/>
      <c r="D162" s="157"/>
      <c r="E162" s="158"/>
      <c r="J162" s="185"/>
      <c r="K162" s="368"/>
      <c r="L162" s="368"/>
      <c r="M162" s="181"/>
      <c r="N162" s="246"/>
      <c r="O162" s="246"/>
      <c r="P162" s="181"/>
      <c r="Q162" s="185"/>
      <c r="R162" s="185"/>
      <c r="S162" s="185"/>
      <c r="T162" s="185"/>
      <c r="U162" s="185"/>
      <c r="V162" s="185"/>
    </row>
    <row r="163" spans="1:22" s="159" customFormat="1" ht="12.75">
      <c r="A163" s="157"/>
      <c r="B163" s="158"/>
      <c r="C163" s="158"/>
      <c r="D163" s="157"/>
      <c r="E163" s="158"/>
      <c r="J163" s="185"/>
      <c r="K163" s="368"/>
      <c r="L163" s="368"/>
      <c r="M163" s="181"/>
      <c r="N163" s="246"/>
      <c r="O163" s="246"/>
      <c r="P163" s="181"/>
      <c r="Q163" s="185"/>
      <c r="R163" s="185"/>
      <c r="S163" s="185"/>
      <c r="T163" s="185"/>
      <c r="U163" s="185"/>
      <c r="V163" s="185"/>
    </row>
    <row r="164" spans="1:22" s="159" customFormat="1" ht="12.75">
      <c r="A164" s="157"/>
      <c r="B164" s="158"/>
      <c r="C164" s="158"/>
      <c r="D164" s="157"/>
      <c r="E164" s="158"/>
      <c r="J164" s="185"/>
      <c r="K164" s="368"/>
      <c r="L164" s="368"/>
      <c r="M164" s="181"/>
      <c r="N164" s="246"/>
      <c r="O164" s="246"/>
      <c r="P164" s="181"/>
      <c r="Q164" s="185"/>
      <c r="R164" s="185"/>
      <c r="S164" s="185"/>
      <c r="T164" s="185"/>
      <c r="U164" s="185"/>
      <c r="V164" s="185"/>
    </row>
    <row r="165" spans="1:22" s="159" customFormat="1" ht="12.75">
      <c r="A165" s="157"/>
      <c r="B165" s="158"/>
      <c r="C165" s="158"/>
      <c r="D165" s="157"/>
      <c r="E165" s="158"/>
      <c r="J165" s="185"/>
      <c r="K165" s="368"/>
      <c r="L165" s="368"/>
      <c r="M165" s="181"/>
      <c r="N165" s="246"/>
      <c r="O165" s="246"/>
      <c r="P165" s="181"/>
      <c r="Q165" s="185"/>
      <c r="R165" s="185"/>
      <c r="S165" s="185"/>
      <c r="T165" s="185"/>
      <c r="U165" s="185"/>
      <c r="V165" s="185"/>
    </row>
    <row r="166" spans="1:22" s="142" customFormat="1" ht="12.75">
      <c r="A166" s="140"/>
      <c r="B166" s="141"/>
      <c r="C166" s="141"/>
      <c r="D166" s="140"/>
      <c r="E166" s="39"/>
      <c r="J166" s="185"/>
      <c r="K166" s="368"/>
      <c r="L166" s="368"/>
      <c r="M166" s="181"/>
      <c r="N166" s="246"/>
      <c r="O166" s="246"/>
      <c r="P166" s="181"/>
      <c r="Q166" s="185"/>
      <c r="R166" s="185"/>
      <c r="S166" s="185"/>
      <c r="T166" s="185"/>
      <c r="U166" s="185"/>
      <c r="V166" s="185"/>
    </row>
    <row r="167" spans="1:22" s="142" customFormat="1" ht="12.75">
      <c r="A167" s="140"/>
      <c r="B167" s="141"/>
      <c r="C167" s="141"/>
      <c r="D167" s="140"/>
      <c r="E167" s="39"/>
      <c r="J167" s="185"/>
      <c r="K167" s="368"/>
      <c r="L167" s="368"/>
      <c r="M167" s="181"/>
      <c r="N167" s="246"/>
      <c r="O167" s="246"/>
      <c r="P167" s="181"/>
      <c r="Q167" s="185"/>
      <c r="R167" s="185"/>
      <c r="S167" s="185"/>
      <c r="T167" s="185"/>
      <c r="U167" s="185"/>
      <c r="V167" s="185"/>
    </row>
    <row r="168" spans="1:22" s="142" customFormat="1" ht="12.75">
      <c r="A168" s="140"/>
      <c r="B168" s="141"/>
      <c r="C168" s="141"/>
      <c r="D168" s="140"/>
      <c r="E168" s="39"/>
      <c r="J168" s="185"/>
      <c r="K168" s="368"/>
      <c r="L168" s="368"/>
      <c r="M168" s="181"/>
      <c r="N168" s="246"/>
      <c r="O168" s="246"/>
      <c r="P168" s="181"/>
      <c r="Q168" s="185"/>
      <c r="R168" s="185"/>
      <c r="S168" s="185"/>
      <c r="T168" s="185"/>
      <c r="U168" s="185"/>
      <c r="V168" s="185"/>
    </row>
    <row r="169" spans="1:22" s="142" customFormat="1" ht="12.75">
      <c r="A169" s="140"/>
      <c r="B169" s="141"/>
      <c r="C169" s="141"/>
      <c r="D169" s="140"/>
      <c r="E169" s="39"/>
      <c r="J169" s="185"/>
      <c r="K169" s="368"/>
      <c r="L169" s="368"/>
      <c r="M169" s="181"/>
      <c r="N169" s="246"/>
      <c r="O169" s="246"/>
      <c r="P169" s="181"/>
      <c r="Q169" s="185"/>
      <c r="R169" s="185"/>
      <c r="S169" s="185"/>
      <c r="T169" s="185"/>
      <c r="U169" s="185"/>
      <c r="V169" s="185"/>
    </row>
    <row r="170" spans="1:22" s="142" customFormat="1" ht="12.75">
      <c r="A170" s="140"/>
      <c r="B170" s="141"/>
      <c r="C170" s="141"/>
      <c r="D170" s="140"/>
      <c r="E170" s="39"/>
      <c r="J170" s="185"/>
      <c r="K170" s="368"/>
      <c r="L170" s="368"/>
      <c r="M170" s="181"/>
      <c r="N170" s="246"/>
      <c r="O170" s="246"/>
      <c r="P170" s="181"/>
      <c r="Q170" s="185"/>
      <c r="R170" s="185"/>
      <c r="S170" s="185"/>
      <c r="T170" s="185"/>
      <c r="U170" s="185"/>
      <c r="V170" s="185"/>
    </row>
    <row r="171" spans="1:22" s="142" customFormat="1" ht="12.75">
      <c r="A171" s="140"/>
      <c r="B171" s="141"/>
      <c r="C171" s="141"/>
      <c r="D171" s="140"/>
      <c r="E171" s="39"/>
      <c r="J171" s="185"/>
      <c r="K171" s="368"/>
      <c r="L171" s="368"/>
      <c r="M171" s="181"/>
      <c r="N171" s="246"/>
      <c r="O171" s="246"/>
      <c r="P171" s="181"/>
      <c r="Q171" s="185"/>
      <c r="R171" s="185"/>
      <c r="S171" s="185"/>
      <c r="T171" s="185"/>
      <c r="U171" s="185"/>
      <c r="V171" s="185"/>
    </row>
    <row r="172" spans="1:22" s="142" customFormat="1" ht="12.75">
      <c r="A172" s="140"/>
      <c r="B172" s="141"/>
      <c r="C172" s="141"/>
      <c r="D172" s="140"/>
      <c r="E172" s="39"/>
      <c r="J172" s="185"/>
      <c r="K172" s="368"/>
      <c r="L172" s="368"/>
      <c r="M172" s="181"/>
      <c r="N172" s="246"/>
      <c r="O172" s="246"/>
      <c r="P172" s="181"/>
      <c r="Q172" s="185"/>
      <c r="R172" s="185"/>
      <c r="S172" s="185"/>
      <c r="T172" s="185"/>
      <c r="U172" s="185"/>
      <c r="V172" s="185"/>
    </row>
    <row r="173" spans="1:22" s="142" customFormat="1" ht="12.75">
      <c r="A173" s="140"/>
      <c r="B173" s="141"/>
      <c r="C173" s="141"/>
      <c r="D173" s="140"/>
      <c r="E173" s="39"/>
      <c r="J173" s="185"/>
      <c r="K173" s="368"/>
      <c r="L173" s="368"/>
      <c r="M173" s="181"/>
      <c r="N173" s="246"/>
      <c r="O173" s="246"/>
      <c r="P173" s="181"/>
      <c r="Q173" s="185"/>
      <c r="R173" s="185"/>
      <c r="S173" s="185"/>
      <c r="T173" s="185"/>
      <c r="U173" s="185"/>
      <c r="V173" s="185"/>
    </row>
    <row r="174" spans="1:22" s="142" customFormat="1" ht="12.75">
      <c r="A174" s="140"/>
      <c r="B174" s="141"/>
      <c r="C174" s="141"/>
      <c r="D174" s="140"/>
      <c r="E174" s="39"/>
      <c r="J174" s="185"/>
      <c r="K174" s="368"/>
      <c r="L174" s="368"/>
      <c r="M174" s="181"/>
      <c r="N174" s="246"/>
      <c r="O174" s="246"/>
      <c r="P174" s="181"/>
      <c r="Q174" s="185"/>
      <c r="R174" s="185"/>
      <c r="S174" s="185"/>
      <c r="T174" s="185"/>
      <c r="U174" s="185"/>
      <c r="V174" s="185"/>
    </row>
    <row r="175" spans="1:22" s="142" customFormat="1" ht="12.75">
      <c r="A175" s="140"/>
      <c r="B175" s="141"/>
      <c r="C175" s="141"/>
      <c r="D175" s="140"/>
      <c r="E175" s="39"/>
      <c r="J175" s="185"/>
      <c r="K175" s="368"/>
      <c r="L175" s="368"/>
      <c r="M175" s="181"/>
      <c r="N175" s="246"/>
      <c r="O175" s="246"/>
      <c r="P175" s="181"/>
      <c r="Q175" s="185"/>
      <c r="R175" s="185"/>
      <c r="S175" s="185"/>
      <c r="T175" s="185"/>
      <c r="U175" s="185"/>
      <c r="V175" s="185"/>
    </row>
    <row r="176" spans="1:22" s="142" customFormat="1" ht="12.75">
      <c r="A176" s="140"/>
      <c r="B176" s="141"/>
      <c r="C176" s="141"/>
      <c r="D176" s="140"/>
      <c r="E176" s="39"/>
      <c r="J176" s="185"/>
      <c r="K176" s="368"/>
      <c r="L176" s="368"/>
      <c r="M176" s="181"/>
      <c r="N176" s="246"/>
      <c r="O176" s="246"/>
      <c r="P176" s="181"/>
      <c r="Q176" s="185"/>
      <c r="R176" s="185"/>
      <c r="S176" s="185"/>
      <c r="T176" s="185"/>
      <c r="U176" s="185"/>
      <c r="V176" s="185"/>
    </row>
    <row r="177" spans="1:22" s="142" customFormat="1" ht="12.75">
      <c r="A177" s="140"/>
      <c r="B177" s="141"/>
      <c r="C177" s="141"/>
      <c r="D177" s="140"/>
      <c r="E177" s="39"/>
      <c r="J177" s="185"/>
      <c r="K177" s="368"/>
      <c r="L177" s="368"/>
      <c r="M177" s="181"/>
      <c r="N177" s="246"/>
      <c r="O177" s="246"/>
      <c r="P177" s="181"/>
      <c r="Q177" s="185"/>
      <c r="R177" s="185"/>
      <c r="S177" s="185"/>
      <c r="T177" s="185"/>
      <c r="U177" s="185"/>
      <c r="V177" s="185"/>
    </row>
    <row r="178" spans="1:22" s="142" customFormat="1" ht="12.75">
      <c r="A178" s="140"/>
      <c r="B178" s="141"/>
      <c r="C178" s="141"/>
      <c r="D178" s="140"/>
      <c r="E178" s="39"/>
      <c r="J178" s="185"/>
      <c r="K178" s="368"/>
      <c r="L178" s="368"/>
      <c r="M178" s="181"/>
      <c r="N178" s="246"/>
      <c r="O178" s="246"/>
      <c r="P178" s="181"/>
      <c r="Q178" s="185"/>
      <c r="R178" s="185"/>
      <c r="S178" s="185"/>
    </row>
    <row r="179" spans="1:22" s="142" customFormat="1" ht="12.75">
      <c r="A179" s="140"/>
      <c r="B179" s="141"/>
      <c r="C179" s="141"/>
      <c r="D179" s="140"/>
      <c r="E179" s="39"/>
      <c r="J179" s="185"/>
      <c r="K179" s="368"/>
      <c r="L179" s="368"/>
      <c r="M179" s="181"/>
      <c r="N179" s="246"/>
      <c r="O179" s="246"/>
      <c r="P179" s="181"/>
      <c r="Q179" s="185"/>
      <c r="R179" s="185"/>
      <c r="S179" s="185"/>
    </row>
    <row r="180" spans="1:22" s="142" customFormat="1" ht="12.75">
      <c r="A180" s="140"/>
      <c r="B180" s="141"/>
      <c r="C180" s="141"/>
      <c r="D180" s="140"/>
      <c r="E180" s="39"/>
      <c r="J180" s="185"/>
      <c r="K180" s="368"/>
      <c r="L180" s="368"/>
      <c r="M180" s="181"/>
      <c r="N180" s="246"/>
      <c r="O180" s="246"/>
      <c r="P180" s="181"/>
      <c r="Q180" s="185"/>
      <c r="R180" s="185"/>
      <c r="S180" s="185"/>
    </row>
    <row r="181" spans="1:22" s="142" customFormat="1" ht="12.75">
      <c r="A181" s="140"/>
      <c r="B181" s="141"/>
      <c r="C181" s="141"/>
      <c r="D181" s="140"/>
      <c r="E181" s="39"/>
      <c r="J181" s="185"/>
      <c r="K181" s="368"/>
      <c r="L181" s="368"/>
      <c r="M181" s="181"/>
      <c r="N181" s="246"/>
      <c r="O181" s="246"/>
      <c r="P181" s="181"/>
      <c r="Q181" s="185"/>
      <c r="R181" s="185"/>
      <c r="S181" s="185"/>
    </row>
    <row r="182" spans="1:22" s="142" customFormat="1" ht="12.75">
      <c r="A182" s="140"/>
      <c r="B182" s="141"/>
      <c r="C182" s="141"/>
      <c r="D182" s="140"/>
      <c r="E182" s="39"/>
      <c r="J182" s="185"/>
      <c r="K182" s="368"/>
      <c r="L182" s="368"/>
      <c r="M182" s="181"/>
      <c r="N182" s="246"/>
      <c r="O182" s="246"/>
      <c r="P182" s="181"/>
      <c r="Q182" s="185"/>
    </row>
    <row r="183" spans="1:22" s="142" customFormat="1" ht="12.75">
      <c r="A183" s="140"/>
      <c r="B183" s="141"/>
      <c r="C183" s="141"/>
      <c r="D183" s="140"/>
      <c r="E183" s="39"/>
      <c r="J183" s="185"/>
      <c r="K183" s="368"/>
      <c r="L183" s="368"/>
      <c r="M183" s="181"/>
      <c r="N183" s="246"/>
      <c r="O183" s="246"/>
      <c r="P183" s="181"/>
      <c r="Q183" s="185"/>
    </row>
  </sheetData>
  <mergeCells count="1">
    <mergeCell ref="A1:I2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3"/>
  <sheetViews>
    <sheetView workbookViewId="0">
      <selection activeCell="C306" sqref="C306"/>
    </sheetView>
  </sheetViews>
  <sheetFormatPr defaultRowHeight="12.75"/>
  <cols>
    <col min="1" max="1" width="15.85546875" style="50" customWidth="1"/>
    <col min="2" max="2" width="12.28515625" style="50" customWidth="1"/>
    <col min="3" max="3" width="11.7109375" style="50" customWidth="1"/>
    <col min="4" max="4" width="9.5703125" style="50" customWidth="1"/>
    <col min="5" max="5" width="10.42578125" style="50" customWidth="1"/>
    <col min="6" max="6" width="10.85546875" style="50" customWidth="1"/>
    <col min="7" max="7" width="8.42578125" style="50" customWidth="1"/>
    <col min="8" max="8" width="10.28515625" style="50" customWidth="1"/>
    <col min="9" max="9" width="12" style="50" customWidth="1"/>
    <col min="10" max="10" width="7.85546875" style="50" customWidth="1"/>
    <col min="11" max="11" width="12.85546875" style="50" customWidth="1"/>
    <col min="12" max="12" width="8.28515625" style="50" customWidth="1"/>
    <col min="13" max="13" width="8.5703125" style="50" customWidth="1"/>
    <col min="14" max="14" width="9.140625" style="50"/>
    <col min="15" max="15" width="14.140625" style="50" customWidth="1"/>
    <col min="16" max="16" width="14.42578125" style="50" customWidth="1"/>
    <col min="17" max="17" width="8.85546875" style="50" customWidth="1"/>
    <col min="18" max="16384" width="9.140625" style="50"/>
  </cols>
  <sheetData>
    <row r="1" spans="1:17" ht="21" customHeight="1" thickBot="1">
      <c r="B1" s="342" t="s">
        <v>146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7" ht="57">
      <c r="B2" s="58" t="s">
        <v>113</v>
      </c>
      <c r="C2" s="58" t="s">
        <v>147</v>
      </c>
      <c r="D2" s="58" t="s">
        <v>114</v>
      </c>
      <c r="E2" s="58" t="s">
        <v>115</v>
      </c>
      <c r="F2" s="58" t="s">
        <v>116</v>
      </c>
      <c r="G2" s="58" t="s">
        <v>117</v>
      </c>
      <c r="H2" s="58" t="s">
        <v>118</v>
      </c>
      <c r="I2" s="58" t="s">
        <v>119</v>
      </c>
      <c r="J2" s="58" t="s">
        <v>120</v>
      </c>
      <c r="K2" s="58" t="s">
        <v>496</v>
      </c>
      <c r="L2" s="58" t="s">
        <v>121</v>
      </c>
      <c r="M2" s="58" t="s">
        <v>122</v>
      </c>
      <c r="N2" s="58" t="s">
        <v>123</v>
      </c>
      <c r="O2" s="58" t="s">
        <v>124</v>
      </c>
      <c r="P2" s="58" t="s">
        <v>125</v>
      </c>
    </row>
    <row r="3" spans="1:17" ht="10.5" hidden="1" customHeight="1">
      <c r="B3" s="36"/>
      <c r="C3" s="36"/>
      <c r="D3" s="36"/>
    </row>
    <row r="4" spans="1:17" hidden="1">
      <c r="A4" s="51">
        <v>32874</v>
      </c>
      <c r="B4" s="164">
        <v>70943</v>
      </c>
      <c r="C4" s="164">
        <f>B4-D4</f>
        <v>7043</v>
      </c>
      <c r="D4" s="164">
        <v>63900</v>
      </c>
      <c r="E4" s="164">
        <v>8867</v>
      </c>
      <c r="F4" s="164">
        <v>2420</v>
      </c>
      <c r="G4" s="164">
        <v>1229</v>
      </c>
      <c r="H4" s="164">
        <v>453</v>
      </c>
      <c r="I4" s="164">
        <v>2090</v>
      </c>
      <c r="J4" s="164">
        <v>4019</v>
      </c>
      <c r="K4" s="164">
        <v>6633</v>
      </c>
      <c r="L4" s="164">
        <v>5446</v>
      </c>
      <c r="M4" s="164">
        <v>2061</v>
      </c>
      <c r="N4" s="164">
        <v>5802</v>
      </c>
      <c r="O4" s="164">
        <v>1307</v>
      </c>
      <c r="P4" s="164">
        <v>1616</v>
      </c>
      <c r="Q4" s="52"/>
    </row>
    <row r="5" spans="1:17" hidden="1">
      <c r="A5" s="51">
        <v>32905</v>
      </c>
      <c r="B5" s="164">
        <v>82517</v>
      </c>
      <c r="C5" s="164">
        <f t="shared" ref="C5:C68" si="0">B5-D5</f>
        <v>5934</v>
      </c>
      <c r="D5" s="164">
        <v>76583</v>
      </c>
      <c r="E5" s="164">
        <v>13036</v>
      </c>
      <c r="F5" s="164">
        <v>3241</v>
      </c>
      <c r="G5" s="164">
        <v>1158</v>
      </c>
      <c r="H5" s="164">
        <v>467</v>
      </c>
      <c r="I5" s="164">
        <v>2370</v>
      </c>
      <c r="J5" s="164">
        <v>4308</v>
      </c>
      <c r="K5" s="164">
        <v>6131</v>
      </c>
      <c r="L5" s="164">
        <v>5136</v>
      </c>
      <c r="M5" s="164">
        <v>3102</v>
      </c>
      <c r="N5" s="164">
        <v>5759</v>
      </c>
      <c r="O5" s="164">
        <v>1686</v>
      </c>
      <c r="P5" s="164">
        <v>1866</v>
      </c>
      <c r="Q5" s="52"/>
    </row>
    <row r="6" spans="1:17" hidden="1">
      <c r="A6" s="51">
        <v>32933</v>
      </c>
      <c r="B6" s="164">
        <v>90843</v>
      </c>
      <c r="C6" s="164">
        <f t="shared" si="0"/>
        <v>7775</v>
      </c>
      <c r="D6" s="164">
        <v>83068</v>
      </c>
      <c r="E6" s="164">
        <v>14624</v>
      </c>
      <c r="F6" s="164">
        <v>2730</v>
      </c>
      <c r="G6" s="164">
        <v>1259</v>
      </c>
      <c r="H6" s="164">
        <v>413</v>
      </c>
      <c r="I6" s="164">
        <v>2303</v>
      </c>
      <c r="J6" s="164">
        <v>6885</v>
      </c>
      <c r="K6" s="164">
        <v>7846</v>
      </c>
      <c r="L6" s="164">
        <v>6769</v>
      </c>
      <c r="M6" s="164">
        <v>2511</v>
      </c>
      <c r="N6" s="164">
        <v>6177</v>
      </c>
      <c r="O6" s="164">
        <v>1912</v>
      </c>
      <c r="P6" s="164">
        <v>2296</v>
      </c>
    </row>
    <row r="7" spans="1:17" hidden="1">
      <c r="A7" s="51">
        <v>32964</v>
      </c>
      <c r="B7" s="164">
        <v>66749</v>
      </c>
      <c r="C7" s="164">
        <f t="shared" si="0"/>
        <v>6000</v>
      </c>
      <c r="D7" s="164">
        <v>60749</v>
      </c>
      <c r="E7" s="164">
        <v>8629</v>
      </c>
      <c r="F7" s="164">
        <v>2041</v>
      </c>
      <c r="G7" s="164">
        <v>834</v>
      </c>
      <c r="H7" s="164">
        <v>637</v>
      </c>
      <c r="I7" s="164">
        <v>2144</v>
      </c>
      <c r="J7" s="164">
        <v>4339</v>
      </c>
      <c r="K7" s="164">
        <v>5295</v>
      </c>
      <c r="L7" s="164">
        <v>4820</v>
      </c>
      <c r="M7" s="164">
        <v>2234</v>
      </c>
      <c r="N7" s="164">
        <v>4918</v>
      </c>
      <c r="O7" s="164">
        <v>1075</v>
      </c>
      <c r="P7" s="164">
        <v>1374</v>
      </c>
    </row>
    <row r="8" spans="1:17" hidden="1">
      <c r="A8" s="51">
        <v>32994</v>
      </c>
      <c r="B8" s="164">
        <v>79789</v>
      </c>
      <c r="C8" s="164">
        <f t="shared" si="0"/>
        <v>6365</v>
      </c>
      <c r="D8" s="164">
        <v>73424</v>
      </c>
      <c r="E8" s="164">
        <v>11302</v>
      </c>
      <c r="F8" s="164">
        <v>2559</v>
      </c>
      <c r="G8" s="164">
        <v>1123</v>
      </c>
      <c r="H8" s="164">
        <v>630</v>
      </c>
      <c r="I8" s="164">
        <v>2401</v>
      </c>
      <c r="J8" s="164">
        <v>6638</v>
      </c>
      <c r="K8" s="164">
        <v>6852</v>
      </c>
      <c r="L8" s="164">
        <v>5284</v>
      </c>
      <c r="M8" s="164">
        <v>2376</v>
      </c>
      <c r="N8" s="164">
        <v>6180</v>
      </c>
      <c r="O8" s="164">
        <v>1272</v>
      </c>
      <c r="P8" s="164">
        <v>1933</v>
      </c>
    </row>
    <row r="9" spans="1:17" hidden="1">
      <c r="A9" s="51">
        <v>33025</v>
      </c>
      <c r="B9" s="164">
        <v>88335</v>
      </c>
      <c r="C9" s="164">
        <f t="shared" si="0"/>
        <v>7585</v>
      </c>
      <c r="D9" s="164">
        <v>80750</v>
      </c>
      <c r="E9" s="164">
        <v>13169</v>
      </c>
      <c r="F9" s="164">
        <v>2182</v>
      </c>
      <c r="G9" s="164">
        <v>1191</v>
      </c>
      <c r="H9" s="164">
        <v>460</v>
      </c>
      <c r="I9" s="164">
        <v>2480</v>
      </c>
      <c r="J9" s="164">
        <v>6530</v>
      </c>
      <c r="K9" s="164">
        <v>8012</v>
      </c>
      <c r="L9" s="164">
        <v>6538</v>
      </c>
      <c r="M9" s="164">
        <v>2132</v>
      </c>
      <c r="N9" s="164">
        <v>6383</v>
      </c>
      <c r="O9" s="164">
        <v>2433</v>
      </c>
      <c r="P9" s="164">
        <v>2106</v>
      </c>
    </row>
    <row r="10" spans="1:17" hidden="1">
      <c r="A10" s="51">
        <v>33055</v>
      </c>
      <c r="B10" s="164">
        <v>84744</v>
      </c>
      <c r="C10" s="164">
        <f t="shared" si="0"/>
        <v>7758</v>
      </c>
      <c r="D10" s="164">
        <v>76986</v>
      </c>
      <c r="E10" s="164">
        <v>11000</v>
      </c>
      <c r="F10" s="164">
        <v>2933</v>
      </c>
      <c r="G10" s="164">
        <v>1509</v>
      </c>
      <c r="H10" s="164">
        <v>622</v>
      </c>
      <c r="I10" s="164">
        <v>2678</v>
      </c>
      <c r="J10" s="164">
        <v>6271</v>
      </c>
      <c r="K10" s="164">
        <v>8850</v>
      </c>
      <c r="L10" s="164">
        <v>6219</v>
      </c>
      <c r="M10" s="164">
        <v>3172</v>
      </c>
      <c r="N10" s="164">
        <v>6543</v>
      </c>
      <c r="O10" s="164">
        <v>1764</v>
      </c>
      <c r="P10" s="164">
        <v>1850</v>
      </c>
    </row>
    <row r="11" spans="1:17" hidden="1">
      <c r="A11" s="51">
        <v>33086</v>
      </c>
      <c r="B11" s="164">
        <v>86240</v>
      </c>
      <c r="C11" s="164">
        <f t="shared" si="0"/>
        <v>8039</v>
      </c>
      <c r="D11" s="164">
        <v>78201</v>
      </c>
      <c r="E11" s="164">
        <v>12620</v>
      </c>
      <c r="F11" s="164">
        <v>2854</v>
      </c>
      <c r="G11" s="164">
        <v>1121</v>
      </c>
      <c r="H11" s="164">
        <v>501</v>
      </c>
      <c r="I11" s="164">
        <v>2340</v>
      </c>
      <c r="J11" s="164">
        <v>6614</v>
      </c>
      <c r="K11" s="164">
        <v>9572</v>
      </c>
      <c r="L11" s="164">
        <v>6800</v>
      </c>
      <c r="M11" s="164">
        <v>2977</v>
      </c>
      <c r="N11" s="164">
        <v>6712</v>
      </c>
      <c r="O11" s="164">
        <v>1790</v>
      </c>
      <c r="P11" s="164">
        <v>1600</v>
      </c>
    </row>
    <row r="12" spans="1:17" hidden="1">
      <c r="A12" s="51">
        <v>33117</v>
      </c>
      <c r="B12" s="164">
        <v>76912</v>
      </c>
      <c r="C12" s="164">
        <f t="shared" si="0"/>
        <v>6598</v>
      </c>
      <c r="D12" s="164">
        <v>70314</v>
      </c>
      <c r="E12" s="164">
        <v>11191</v>
      </c>
      <c r="F12" s="164">
        <v>1963</v>
      </c>
      <c r="G12" s="164">
        <v>848</v>
      </c>
      <c r="H12" s="164">
        <v>717</v>
      </c>
      <c r="I12" s="164">
        <v>1910</v>
      </c>
      <c r="J12" s="164">
        <v>6306</v>
      </c>
      <c r="K12" s="164">
        <v>10713</v>
      </c>
      <c r="L12" s="164">
        <v>5046</v>
      </c>
      <c r="M12" s="164">
        <v>2164</v>
      </c>
      <c r="N12" s="164">
        <v>5853</v>
      </c>
      <c r="O12" s="164">
        <v>1416</v>
      </c>
      <c r="P12" s="164">
        <v>1860</v>
      </c>
    </row>
    <row r="13" spans="1:17" hidden="1">
      <c r="A13" s="51">
        <v>33147</v>
      </c>
      <c r="B13" s="164">
        <v>78936</v>
      </c>
      <c r="C13" s="164">
        <f t="shared" si="0"/>
        <v>6682</v>
      </c>
      <c r="D13" s="164">
        <v>72254</v>
      </c>
      <c r="E13" s="164">
        <v>11946</v>
      </c>
      <c r="F13" s="164">
        <v>2743</v>
      </c>
      <c r="G13" s="164">
        <v>1040</v>
      </c>
      <c r="H13" s="164">
        <v>513</v>
      </c>
      <c r="I13" s="164">
        <v>2604</v>
      </c>
      <c r="J13" s="164">
        <v>4655</v>
      </c>
      <c r="K13" s="164">
        <v>9134</v>
      </c>
      <c r="L13" s="164">
        <v>5490</v>
      </c>
      <c r="M13" s="164">
        <v>1917</v>
      </c>
      <c r="N13" s="164">
        <v>5495</v>
      </c>
      <c r="O13" s="164">
        <v>1461</v>
      </c>
      <c r="P13" s="164">
        <v>2268</v>
      </c>
    </row>
    <row r="14" spans="1:17" hidden="1">
      <c r="A14" s="51">
        <v>33178</v>
      </c>
      <c r="B14" s="164">
        <v>87859</v>
      </c>
      <c r="C14" s="164">
        <f t="shared" si="0"/>
        <v>8042</v>
      </c>
      <c r="D14" s="164">
        <v>79817</v>
      </c>
      <c r="E14" s="164">
        <v>11879</v>
      </c>
      <c r="F14" s="164">
        <v>2358</v>
      </c>
      <c r="G14" s="164">
        <v>1592</v>
      </c>
      <c r="H14" s="164">
        <v>720</v>
      </c>
      <c r="I14" s="164">
        <v>2557</v>
      </c>
      <c r="J14" s="164">
        <v>6678</v>
      </c>
      <c r="K14" s="164">
        <v>10646</v>
      </c>
      <c r="L14" s="164">
        <v>6073</v>
      </c>
      <c r="M14" s="164">
        <v>1971</v>
      </c>
      <c r="N14" s="164">
        <v>6392</v>
      </c>
      <c r="O14" s="164">
        <v>1871</v>
      </c>
      <c r="P14" s="164">
        <v>1964</v>
      </c>
    </row>
    <row r="15" spans="1:17" hidden="1">
      <c r="A15" s="51">
        <v>33208</v>
      </c>
      <c r="B15" s="164">
        <v>57913</v>
      </c>
      <c r="C15" s="164">
        <f t="shared" si="0"/>
        <v>5239</v>
      </c>
      <c r="D15" s="164">
        <v>52674</v>
      </c>
      <c r="E15" s="164">
        <v>8889</v>
      </c>
      <c r="F15" s="164">
        <v>2553</v>
      </c>
      <c r="G15" s="164">
        <v>761</v>
      </c>
      <c r="H15" s="164">
        <v>662</v>
      </c>
      <c r="I15" s="164">
        <v>1455</v>
      </c>
      <c r="J15" s="164">
        <v>3576</v>
      </c>
      <c r="K15" s="164">
        <v>6147</v>
      </c>
      <c r="L15" s="164">
        <v>4353</v>
      </c>
      <c r="M15" s="164">
        <v>1507</v>
      </c>
      <c r="N15" s="164">
        <v>3582</v>
      </c>
      <c r="O15" s="164">
        <v>1066</v>
      </c>
      <c r="P15" s="164">
        <v>1581</v>
      </c>
    </row>
    <row r="16" spans="1:17" hidden="1">
      <c r="A16" s="51">
        <v>33239</v>
      </c>
      <c r="B16" s="164">
        <v>76785</v>
      </c>
      <c r="C16" s="164">
        <f t="shared" si="0"/>
        <v>7039</v>
      </c>
      <c r="D16" s="164">
        <v>69746</v>
      </c>
      <c r="E16" s="164">
        <v>10289</v>
      </c>
      <c r="F16" s="164">
        <v>2250</v>
      </c>
      <c r="G16" s="164">
        <v>1377</v>
      </c>
      <c r="H16" s="164">
        <v>417</v>
      </c>
      <c r="I16" s="164">
        <v>1889</v>
      </c>
      <c r="J16" s="164">
        <v>4305</v>
      </c>
      <c r="K16" s="164">
        <v>9913</v>
      </c>
      <c r="L16" s="164">
        <v>4889</v>
      </c>
      <c r="M16" s="164">
        <v>2158</v>
      </c>
      <c r="N16" s="164">
        <v>5522</v>
      </c>
      <c r="O16" s="164">
        <v>1604</v>
      </c>
      <c r="P16" s="164">
        <v>1483</v>
      </c>
    </row>
    <row r="17" spans="1:16" hidden="1">
      <c r="A17" s="51">
        <v>33270</v>
      </c>
      <c r="B17" s="164">
        <v>88970</v>
      </c>
      <c r="C17" s="164">
        <f t="shared" si="0"/>
        <v>9947</v>
      </c>
      <c r="D17" s="164">
        <v>79023</v>
      </c>
      <c r="E17" s="164">
        <v>13422</v>
      </c>
      <c r="F17" s="164">
        <v>2878</v>
      </c>
      <c r="G17" s="164">
        <v>1157</v>
      </c>
      <c r="H17" s="164">
        <v>662</v>
      </c>
      <c r="I17" s="164">
        <v>2186</v>
      </c>
      <c r="J17" s="164">
        <v>4814</v>
      </c>
      <c r="K17" s="164">
        <v>9882</v>
      </c>
      <c r="L17" s="164">
        <v>5739</v>
      </c>
      <c r="M17" s="164">
        <v>2283</v>
      </c>
      <c r="N17" s="164">
        <v>6486</v>
      </c>
      <c r="O17" s="164">
        <v>1599</v>
      </c>
      <c r="P17" s="164">
        <v>1604</v>
      </c>
    </row>
    <row r="18" spans="1:16" hidden="1">
      <c r="A18" s="51">
        <v>33298</v>
      </c>
      <c r="B18" s="164">
        <v>92715</v>
      </c>
      <c r="C18" s="164">
        <f t="shared" si="0"/>
        <v>9878</v>
      </c>
      <c r="D18" s="164">
        <v>82837</v>
      </c>
      <c r="E18" s="164">
        <v>11634</v>
      </c>
      <c r="F18" s="164">
        <v>2911</v>
      </c>
      <c r="G18" s="164">
        <v>1044</v>
      </c>
      <c r="H18" s="164">
        <v>725</v>
      </c>
      <c r="I18" s="164">
        <v>2441</v>
      </c>
      <c r="J18" s="164">
        <v>5060</v>
      </c>
      <c r="K18" s="164">
        <v>12311</v>
      </c>
      <c r="L18" s="164">
        <v>6873</v>
      </c>
      <c r="M18" s="164">
        <v>1919</v>
      </c>
      <c r="N18" s="164">
        <v>5872</v>
      </c>
      <c r="O18" s="164">
        <v>1828</v>
      </c>
      <c r="P18" s="164">
        <v>2192</v>
      </c>
    </row>
    <row r="19" spans="1:16" hidden="1">
      <c r="A19" s="51">
        <v>33329</v>
      </c>
      <c r="B19" s="164">
        <v>89591</v>
      </c>
      <c r="C19" s="164">
        <f t="shared" si="0"/>
        <v>9473</v>
      </c>
      <c r="D19" s="164">
        <v>80118</v>
      </c>
      <c r="E19" s="164">
        <v>12419</v>
      </c>
      <c r="F19" s="164">
        <v>3628</v>
      </c>
      <c r="G19" s="164">
        <v>1088</v>
      </c>
      <c r="H19" s="164">
        <v>766</v>
      </c>
      <c r="I19" s="164">
        <v>2791</v>
      </c>
      <c r="J19" s="164">
        <v>5390</v>
      </c>
      <c r="K19" s="164">
        <v>8827</v>
      </c>
      <c r="L19" s="164">
        <v>6474</v>
      </c>
      <c r="M19" s="164">
        <v>2358</v>
      </c>
      <c r="N19" s="164">
        <v>6110</v>
      </c>
      <c r="O19" s="164">
        <v>1458</v>
      </c>
      <c r="P19" s="164">
        <v>1760</v>
      </c>
    </row>
    <row r="20" spans="1:16" hidden="1">
      <c r="A20" s="51">
        <v>33359</v>
      </c>
      <c r="B20" s="164">
        <v>83335</v>
      </c>
      <c r="C20" s="164">
        <f t="shared" si="0"/>
        <v>8918</v>
      </c>
      <c r="D20" s="164">
        <v>74417</v>
      </c>
      <c r="E20" s="164">
        <v>9903</v>
      </c>
      <c r="F20" s="164">
        <v>2864</v>
      </c>
      <c r="G20" s="164">
        <v>1093</v>
      </c>
      <c r="H20" s="164">
        <v>678</v>
      </c>
      <c r="I20" s="164">
        <v>2093</v>
      </c>
      <c r="J20" s="164">
        <v>5668</v>
      </c>
      <c r="K20" s="164">
        <v>8937</v>
      </c>
      <c r="L20" s="164">
        <v>5465</v>
      </c>
      <c r="M20" s="164">
        <v>1959</v>
      </c>
      <c r="N20" s="164">
        <v>6826</v>
      </c>
      <c r="O20" s="164">
        <v>2207</v>
      </c>
      <c r="P20" s="164">
        <v>1896</v>
      </c>
    </row>
    <row r="21" spans="1:16" hidden="1">
      <c r="A21" s="51">
        <v>33390</v>
      </c>
      <c r="B21" s="164">
        <v>85340</v>
      </c>
      <c r="C21" s="164">
        <f t="shared" si="0"/>
        <v>9806</v>
      </c>
      <c r="D21" s="164">
        <v>75534</v>
      </c>
      <c r="E21" s="164">
        <v>11327</v>
      </c>
      <c r="F21" s="164">
        <v>2441</v>
      </c>
      <c r="G21" s="164">
        <v>1036</v>
      </c>
      <c r="H21" s="164">
        <v>438</v>
      </c>
      <c r="I21" s="164">
        <v>2088</v>
      </c>
      <c r="J21" s="164">
        <v>5370</v>
      </c>
      <c r="K21" s="164">
        <v>8230</v>
      </c>
      <c r="L21" s="164">
        <v>6610</v>
      </c>
      <c r="M21" s="164">
        <v>3289</v>
      </c>
      <c r="N21" s="164">
        <v>6780</v>
      </c>
      <c r="O21" s="164">
        <v>1604</v>
      </c>
      <c r="P21" s="164">
        <v>2438</v>
      </c>
    </row>
    <row r="22" spans="1:16" hidden="1">
      <c r="A22" s="51">
        <v>33420</v>
      </c>
      <c r="B22" s="164">
        <v>99465</v>
      </c>
      <c r="C22" s="164">
        <f t="shared" si="0"/>
        <v>11304</v>
      </c>
      <c r="D22" s="164">
        <v>88161</v>
      </c>
      <c r="E22" s="164">
        <v>14039</v>
      </c>
      <c r="F22" s="164">
        <v>3301</v>
      </c>
      <c r="G22" s="164">
        <v>1422</v>
      </c>
      <c r="H22" s="164">
        <v>599</v>
      </c>
      <c r="I22" s="164">
        <v>2569</v>
      </c>
      <c r="J22" s="164">
        <v>6018</v>
      </c>
      <c r="K22" s="164">
        <v>11597</v>
      </c>
      <c r="L22" s="164">
        <v>6417</v>
      </c>
      <c r="M22" s="164">
        <v>2631</v>
      </c>
      <c r="N22" s="164">
        <v>7690</v>
      </c>
      <c r="O22" s="164">
        <v>1957</v>
      </c>
      <c r="P22" s="164">
        <v>2687</v>
      </c>
    </row>
    <row r="23" spans="1:16" hidden="1">
      <c r="A23" s="51">
        <v>33451</v>
      </c>
      <c r="B23" s="164">
        <v>92566</v>
      </c>
      <c r="C23" s="164">
        <f t="shared" si="0"/>
        <v>11296</v>
      </c>
      <c r="D23" s="164">
        <v>81270</v>
      </c>
      <c r="E23" s="164">
        <v>10706</v>
      </c>
      <c r="F23" s="164">
        <v>2703</v>
      </c>
      <c r="G23" s="164">
        <v>1092</v>
      </c>
      <c r="H23" s="164">
        <v>865</v>
      </c>
      <c r="I23" s="164">
        <v>2550</v>
      </c>
      <c r="J23" s="164">
        <v>5963</v>
      </c>
      <c r="K23" s="164">
        <v>10317</v>
      </c>
      <c r="L23" s="164">
        <v>6331</v>
      </c>
      <c r="M23" s="164">
        <v>2393</v>
      </c>
      <c r="N23" s="164">
        <v>7145</v>
      </c>
      <c r="O23" s="164">
        <v>1400</v>
      </c>
      <c r="P23" s="164">
        <v>2602</v>
      </c>
    </row>
    <row r="24" spans="1:16" hidden="1">
      <c r="A24" s="51">
        <v>33482</v>
      </c>
      <c r="B24" s="164">
        <v>88046</v>
      </c>
      <c r="C24" s="164">
        <f t="shared" si="0"/>
        <v>8958</v>
      </c>
      <c r="D24" s="164">
        <v>79088</v>
      </c>
      <c r="E24" s="164">
        <v>10321</v>
      </c>
      <c r="F24" s="164">
        <v>3075</v>
      </c>
      <c r="G24" s="164">
        <v>1058</v>
      </c>
      <c r="H24" s="164">
        <v>1444</v>
      </c>
      <c r="I24" s="164">
        <v>2731</v>
      </c>
      <c r="J24" s="164">
        <v>5476</v>
      </c>
      <c r="K24" s="164">
        <v>11768</v>
      </c>
      <c r="L24" s="164">
        <v>6378</v>
      </c>
      <c r="M24" s="164">
        <v>2226</v>
      </c>
      <c r="N24" s="164">
        <v>5980</v>
      </c>
      <c r="O24" s="164">
        <v>1172</v>
      </c>
      <c r="P24" s="164">
        <v>2058</v>
      </c>
    </row>
    <row r="25" spans="1:16" hidden="1">
      <c r="A25" s="51">
        <v>33512</v>
      </c>
      <c r="B25" s="164">
        <v>88766</v>
      </c>
      <c r="C25" s="164">
        <f t="shared" si="0"/>
        <v>10439</v>
      </c>
      <c r="D25" s="164">
        <v>78327</v>
      </c>
      <c r="E25" s="164">
        <v>11449</v>
      </c>
      <c r="F25" s="164">
        <v>2575</v>
      </c>
      <c r="G25" s="164">
        <v>1016</v>
      </c>
      <c r="H25" s="164">
        <v>694</v>
      </c>
      <c r="I25" s="164">
        <v>2029</v>
      </c>
      <c r="J25" s="164">
        <v>5227</v>
      </c>
      <c r="K25" s="164">
        <v>12425</v>
      </c>
      <c r="L25" s="164">
        <v>6048</v>
      </c>
      <c r="M25" s="164">
        <v>2213</v>
      </c>
      <c r="N25" s="164">
        <v>6786</v>
      </c>
      <c r="O25" s="164">
        <v>1837</v>
      </c>
      <c r="P25" s="164">
        <v>1956</v>
      </c>
    </row>
    <row r="26" spans="1:16" hidden="1">
      <c r="A26" s="51">
        <v>33543</v>
      </c>
      <c r="B26" s="164">
        <v>91704</v>
      </c>
      <c r="C26" s="164">
        <f t="shared" si="0"/>
        <v>10418</v>
      </c>
      <c r="D26" s="164">
        <v>81286</v>
      </c>
      <c r="E26" s="164">
        <v>10332</v>
      </c>
      <c r="F26" s="164">
        <v>3167</v>
      </c>
      <c r="G26" s="164">
        <v>880</v>
      </c>
      <c r="H26" s="164">
        <v>1711</v>
      </c>
      <c r="I26" s="164">
        <v>2568</v>
      </c>
      <c r="J26" s="164">
        <v>5405</v>
      </c>
      <c r="K26" s="164">
        <v>11736</v>
      </c>
      <c r="L26" s="164">
        <v>5717</v>
      </c>
      <c r="M26" s="164">
        <v>2247</v>
      </c>
      <c r="N26" s="164">
        <v>8428</v>
      </c>
      <c r="O26" s="164">
        <v>1400</v>
      </c>
      <c r="P26" s="164">
        <v>1765</v>
      </c>
    </row>
    <row r="27" spans="1:16" hidden="1">
      <c r="A27" s="51">
        <v>33573</v>
      </c>
      <c r="B27" s="164">
        <v>60910</v>
      </c>
      <c r="C27" s="164">
        <f t="shared" si="0"/>
        <v>6056</v>
      </c>
      <c r="D27" s="164">
        <v>54854</v>
      </c>
      <c r="E27" s="164">
        <v>8183</v>
      </c>
      <c r="F27" s="164">
        <v>1937</v>
      </c>
      <c r="G27" s="164">
        <v>758</v>
      </c>
      <c r="H27" s="164">
        <v>718</v>
      </c>
      <c r="I27" s="164">
        <v>2009</v>
      </c>
      <c r="J27" s="164">
        <v>3694</v>
      </c>
      <c r="K27" s="164">
        <v>7731</v>
      </c>
      <c r="L27" s="164">
        <v>3587</v>
      </c>
      <c r="M27" s="164">
        <v>1299</v>
      </c>
      <c r="N27" s="164">
        <v>4356</v>
      </c>
      <c r="O27" s="164">
        <v>960</v>
      </c>
      <c r="P27" s="164">
        <v>1447</v>
      </c>
    </row>
    <row r="28" spans="1:16" hidden="1">
      <c r="A28" s="51">
        <v>33604</v>
      </c>
      <c r="B28" s="164">
        <v>82381</v>
      </c>
      <c r="C28" s="164">
        <f t="shared" si="0"/>
        <v>9872</v>
      </c>
      <c r="D28" s="164">
        <v>72509</v>
      </c>
      <c r="E28" s="164">
        <v>11317</v>
      </c>
      <c r="F28" s="164">
        <v>2810</v>
      </c>
      <c r="G28" s="164">
        <v>920</v>
      </c>
      <c r="H28" s="164">
        <v>535</v>
      </c>
      <c r="I28" s="164">
        <v>2300</v>
      </c>
      <c r="J28" s="164">
        <v>5691</v>
      </c>
      <c r="K28" s="164">
        <v>10358</v>
      </c>
      <c r="L28" s="164">
        <v>4596</v>
      </c>
      <c r="M28" s="164">
        <v>1700</v>
      </c>
      <c r="N28" s="164">
        <v>6657</v>
      </c>
      <c r="O28" s="164">
        <v>1568</v>
      </c>
      <c r="P28" s="164">
        <v>2919</v>
      </c>
    </row>
    <row r="29" spans="1:16" hidden="1">
      <c r="A29" s="51">
        <v>33635</v>
      </c>
      <c r="B29" s="164">
        <v>95195</v>
      </c>
      <c r="C29" s="164">
        <f t="shared" si="0"/>
        <v>9905</v>
      </c>
      <c r="D29" s="164">
        <v>85290</v>
      </c>
      <c r="E29" s="164">
        <v>13825</v>
      </c>
      <c r="F29" s="164">
        <v>2719</v>
      </c>
      <c r="G29" s="164">
        <v>1142</v>
      </c>
      <c r="H29" s="164">
        <v>652</v>
      </c>
      <c r="I29" s="164">
        <v>2733</v>
      </c>
      <c r="J29" s="164">
        <v>5824</v>
      </c>
      <c r="K29" s="164">
        <v>11009</v>
      </c>
      <c r="L29" s="164">
        <v>6921</v>
      </c>
      <c r="M29" s="164">
        <v>2257</v>
      </c>
      <c r="N29" s="164">
        <v>6908</v>
      </c>
      <c r="O29" s="164">
        <v>1769</v>
      </c>
      <c r="P29" s="164">
        <v>2623</v>
      </c>
    </row>
    <row r="30" spans="1:16" hidden="1">
      <c r="A30" s="51">
        <v>33664</v>
      </c>
      <c r="B30" s="164">
        <v>103050</v>
      </c>
      <c r="C30" s="164">
        <f t="shared" si="0"/>
        <v>11136</v>
      </c>
      <c r="D30" s="164">
        <v>91914</v>
      </c>
      <c r="E30" s="164">
        <v>13018</v>
      </c>
      <c r="F30" s="164">
        <v>3767</v>
      </c>
      <c r="G30" s="164">
        <v>1448</v>
      </c>
      <c r="H30" s="164">
        <v>798</v>
      </c>
      <c r="I30" s="164">
        <v>2741</v>
      </c>
      <c r="J30" s="164">
        <v>6753</v>
      </c>
      <c r="K30" s="164">
        <v>11524</v>
      </c>
      <c r="L30" s="164">
        <v>6845</v>
      </c>
      <c r="M30" s="164">
        <v>2572</v>
      </c>
      <c r="N30" s="164">
        <v>7277</v>
      </c>
      <c r="O30" s="164">
        <v>2160</v>
      </c>
      <c r="P30" s="164">
        <v>3662</v>
      </c>
    </row>
    <row r="31" spans="1:16" hidden="1">
      <c r="A31" s="51">
        <v>33695</v>
      </c>
      <c r="B31" s="164">
        <v>84296</v>
      </c>
      <c r="C31" s="164">
        <f t="shared" si="0"/>
        <v>8684</v>
      </c>
      <c r="D31" s="164">
        <v>75612</v>
      </c>
      <c r="E31" s="164">
        <v>10096</v>
      </c>
      <c r="F31" s="164">
        <v>3011</v>
      </c>
      <c r="G31" s="164">
        <v>1067</v>
      </c>
      <c r="H31" s="164">
        <v>1437</v>
      </c>
      <c r="I31" s="164">
        <v>2388</v>
      </c>
      <c r="J31" s="164">
        <v>4979</v>
      </c>
      <c r="K31" s="164">
        <v>8876</v>
      </c>
      <c r="L31" s="164">
        <v>5258</v>
      </c>
      <c r="M31" s="164">
        <v>2590</v>
      </c>
      <c r="N31" s="164">
        <v>6069</v>
      </c>
      <c r="O31" s="164">
        <v>1323</v>
      </c>
      <c r="P31" s="164">
        <v>2387</v>
      </c>
    </row>
    <row r="32" spans="1:16" hidden="1">
      <c r="A32" s="51">
        <v>33725</v>
      </c>
      <c r="B32" s="164">
        <v>86050</v>
      </c>
      <c r="C32" s="164">
        <f t="shared" si="0"/>
        <v>9248</v>
      </c>
      <c r="D32" s="164">
        <v>76802</v>
      </c>
      <c r="E32" s="164">
        <v>9962</v>
      </c>
      <c r="F32" s="164">
        <v>2599</v>
      </c>
      <c r="G32" s="164">
        <v>1064</v>
      </c>
      <c r="H32" s="164">
        <v>796</v>
      </c>
      <c r="I32" s="164">
        <v>2165</v>
      </c>
      <c r="J32" s="164">
        <v>5430</v>
      </c>
      <c r="K32" s="164">
        <v>10203</v>
      </c>
      <c r="L32" s="164">
        <v>5449</v>
      </c>
      <c r="M32" s="164">
        <v>2040</v>
      </c>
      <c r="N32" s="164">
        <v>10048</v>
      </c>
      <c r="O32" s="164">
        <v>1429</v>
      </c>
      <c r="P32" s="164">
        <v>2756</v>
      </c>
    </row>
    <row r="33" spans="1:16" hidden="1">
      <c r="A33" s="51">
        <v>33756</v>
      </c>
      <c r="B33" s="164">
        <v>100491</v>
      </c>
      <c r="C33" s="164">
        <f t="shared" si="0"/>
        <v>11289</v>
      </c>
      <c r="D33" s="164">
        <v>89202</v>
      </c>
      <c r="E33" s="164">
        <v>14548</v>
      </c>
      <c r="F33" s="164">
        <v>2936</v>
      </c>
      <c r="G33" s="164">
        <v>1517</v>
      </c>
      <c r="H33" s="164">
        <v>771</v>
      </c>
      <c r="I33" s="164">
        <v>2079</v>
      </c>
      <c r="J33" s="164">
        <v>5851</v>
      </c>
      <c r="K33" s="164">
        <v>11629</v>
      </c>
      <c r="L33" s="164">
        <v>6956</v>
      </c>
      <c r="M33" s="164">
        <v>2699</v>
      </c>
      <c r="N33" s="164">
        <v>7656</v>
      </c>
      <c r="O33" s="164">
        <v>2091</v>
      </c>
      <c r="P33" s="164">
        <v>3292</v>
      </c>
    </row>
    <row r="34" spans="1:16" hidden="1">
      <c r="A34" s="51">
        <v>33786</v>
      </c>
      <c r="B34" s="164">
        <v>98425</v>
      </c>
      <c r="C34" s="164">
        <f t="shared" si="0"/>
        <v>10453</v>
      </c>
      <c r="D34" s="164">
        <v>87972</v>
      </c>
      <c r="E34" s="164">
        <v>13114</v>
      </c>
      <c r="F34" s="164">
        <v>2877</v>
      </c>
      <c r="G34" s="164">
        <v>1453</v>
      </c>
      <c r="H34" s="164">
        <v>972</v>
      </c>
      <c r="I34" s="164">
        <v>2883</v>
      </c>
      <c r="J34" s="164">
        <v>6736</v>
      </c>
      <c r="K34" s="164">
        <v>13371</v>
      </c>
      <c r="L34" s="164">
        <v>5708</v>
      </c>
      <c r="M34" s="164">
        <v>2457</v>
      </c>
      <c r="N34" s="164">
        <v>6808</v>
      </c>
      <c r="O34" s="164">
        <v>1587</v>
      </c>
      <c r="P34" s="164">
        <v>2664</v>
      </c>
    </row>
    <row r="35" spans="1:16" hidden="1">
      <c r="A35" s="51">
        <v>33817</v>
      </c>
      <c r="B35" s="164">
        <v>86911</v>
      </c>
      <c r="C35" s="164">
        <f t="shared" si="0"/>
        <v>8960</v>
      </c>
      <c r="D35" s="164">
        <v>77951</v>
      </c>
      <c r="E35" s="164">
        <v>10547</v>
      </c>
      <c r="F35" s="164">
        <v>2731</v>
      </c>
      <c r="G35" s="164">
        <v>1157</v>
      </c>
      <c r="H35" s="164">
        <v>691</v>
      </c>
      <c r="I35" s="164">
        <v>2373</v>
      </c>
      <c r="J35" s="164">
        <v>5484</v>
      </c>
      <c r="K35" s="164">
        <v>10580</v>
      </c>
      <c r="L35" s="164">
        <v>6186</v>
      </c>
      <c r="M35" s="164">
        <v>2577</v>
      </c>
      <c r="N35" s="164">
        <v>6122</v>
      </c>
      <c r="O35" s="164">
        <v>1461</v>
      </c>
      <c r="P35" s="164">
        <v>2581</v>
      </c>
    </row>
    <row r="36" spans="1:16" hidden="1">
      <c r="A36" s="51">
        <v>33848</v>
      </c>
      <c r="B36" s="164">
        <v>94921</v>
      </c>
      <c r="C36" s="164">
        <f t="shared" si="0"/>
        <v>9528</v>
      </c>
      <c r="D36" s="164">
        <v>85393</v>
      </c>
      <c r="E36" s="164">
        <v>13833</v>
      </c>
      <c r="F36" s="164">
        <v>2960</v>
      </c>
      <c r="G36" s="164">
        <v>1357</v>
      </c>
      <c r="H36" s="164">
        <v>621</v>
      </c>
      <c r="I36" s="164">
        <v>2519</v>
      </c>
      <c r="J36" s="164">
        <v>4834</v>
      </c>
      <c r="K36" s="164">
        <v>11550</v>
      </c>
      <c r="L36" s="164">
        <v>6964</v>
      </c>
      <c r="M36" s="164">
        <v>2560</v>
      </c>
      <c r="N36" s="164">
        <v>6891</v>
      </c>
      <c r="O36" s="164">
        <v>1712</v>
      </c>
      <c r="P36" s="164">
        <v>3225</v>
      </c>
    </row>
    <row r="37" spans="1:16" hidden="1">
      <c r="A37" s="51">
        <v>33878</v>
      </c>
      <c r="B37" s="164">
        <v>96886</v>
      </c>
      <c r="C37" s="164">
        <f t="shared" si="0"/>
        <v>8780</v>
      </c>
      <c r="D37" s="164">
        <v>88106</v>
      </c>
      <c r="E37" s="164">
        <v>13215</v>
      </c>
      <c r="F37" s="164">
        <v>3097</v>
      </c>
      <c r="G37" s="164">
        <v>1108</v>
      </c>
      <c r="H37" s="164">
        <v>532</v>
      </c>
      <c r="I37" s="164">
        <v>2715</v>
      </c>
      <c r="J37" s="164">
        <v>6532</v>
      </c>
      <c r="K37" s="164">
        <v>12277</v>
      </c>
      <c r="L37" s="164">
        <v>6157</v>
      </c>
      <c r="M37" s="164">
        <v>3059</v>
      </c>
      <c r="N37" s="164">
        <v>8545</v>
      </c>
      <c r="O37" s="164">
        <v>1475</v>
      </c>
      <c r="P37" s="164">
        <v>1652</v>
      </c>
    </row>
    <row r="38" spans="1:16" hidden="1">
      <c r="A38" s="51">
        <v>33909</v>
      </c>
      <c r="B38" s="164">
        <v>103715</v>
      </c>
      <c r="C38" s="164">
        <f t="shared" si="0"/>
        <v>10612</v>
      </c>
      <c r="D38" s="164">
        <v>93103</v>
      </c>
      <c r="E38" s="164">
        <v>17637</v>
      </c>
      <c r="F38" s="164">
        <v>3400</v>
      </c>
      <c r="G38" s="164">
        <v>1105</v>
      </c>
      <c r="H38" s="164">
        <v>1279</v>
      </c>
      <c r="I38" s="164">
        <v>2791</v>
      </c>
      <c r="J38" s="164">
        <v>6138</v>
      </c>
      <c r="K38" s="164">
        <v>12616</v>
      </c>
      <c r="L38" s="164">
        <v>6492</v>
      </c>
      <c r="M38" s="164">
        <v>3515</v>
      </c>
      <c r="N38" s="164">
        <v>7317</v>
      </c>
      <c r="O38" s="164">
        <v>1475</v>
      </c>
      <c r="P38" s="164">
        <v>2678</v>
      </c>
    </row>
    <row r="39" spans="1:16" hidden="1">
      <c r="A39" s="51">
        <v>33939</v>
      </c>
      <c r="B39" s="164">
        <v>74627</v>
      </c>
      <c r="C39" s="164">
        <f t="shared" si="0"/>
        <v>6625</v>
      </c>
      <c r="D39" s="164">
        <v>68002</v>
      </c>
      <c r="E39" s="164">
        <v>13038</v>
      </c>
      <c r="F39" s="164">
        <v>1502</v>
      </c>
      <c r="G39" s="164">
        <v>935</v>
      </c>
      <c r="H39" s="164">
        <v>2000</v>
      </c>
      <c r="I39" s="164">
        <v>1897</v>
      </c>
      <c r="J39" s="164">
        <v>3501</v>
      </c>
      <c r="K39" s="164">
        <v>9347</v>
      </c>
      <c r="L39" s="164">
        <v>3581</v>
      </c>
      <c r="M39" s="164">
        <v>1901</v>
      </c>
      <c r="N39" s="164">
        <v>6268</v>
      </c>
      <c r="O39" s="164">
        <v>804</v>
      </c>
      <c r="P39" s="164">
        <v>2745</v>
      </c>
    </row>
    <row r="40" spans="1:16" hidden="1">
      <c r="A40" s="51">
        <v>33970</v>
      </c>
      <c r="B40" s="164">
        <v>81047</v>
      </c>
      <c r="C40" s="164">
        <f t="shared" si="0"/>
        <v>8636</v>
      </c>
      <c r="D40" s="164">
        <v>72411</v>
      </c>
      <c r="E40" s="164">
        <v>13391</v>
      </c>
      <c r="F40" s="164">
        <v>2954</v>
      </c>
      <c r="G40" s="164">
        <v>1440</v>
      </c>
      <c r="H40" s="164">
        <v>746</v>
      </c>
      <c r="I40" s="164">
        <v>2207</v>
      </c>
      <c r="J40" s="164">
        <v>4841</v>
      </c>
      <c r="K40" s="164">
        <v>10283</v>
      </c>
      <c r="L40" s="164">
        <v>4926</v>
      </c>
      <c r="M40" s="164">
        <v>2273</v>
      </c>
      <c r="N40" s="164">
        <v>7073</v>
      </c>
      <c r="O40" s="164">
        <v>1522</v>
      </c>
      <c r="P40" s="164">
        <v>2142</v>
      </c>
    </row>
    <row r="41" spans="1:16" hidden="1">
      <c r="A41" s="51">
        <v>34001</v>
      </c>
      <c r="B41" s="164">
        <v>95596</v>
      </c>
      <c r="C41" s="164">
        <f t="shared" si="0"/>
        <v>10733</v>
      </c>
      <c r="D41" s="164">
        <v>84863</v>
      </c>
      <c r="E41" s="164">
        <v>14580</v>
      </c>
      <c r="F41" s="164">
        <v>3393</v>
      </c>
      <c r="G41" s="164">
        <v>1801</v>
      </c>
      <c r="H41" s="164">
        <v>839</v>
      </c>
      <c r="I41" s="164">
        <v>2451</v>
      </c>
      <c r="J41" s="164">
        <v>5897</v>
      </c>
      <c r="K41" s="164">
        <v>11298</v>
      </c>
      <c r="L41" s="164">
        <v>6206</v>
      </c>
      <c r="M41" s="164">
        <v>2486</v>
      </c>
      <c r="N41" s="164">
        <v>7935</v>
      </c>
      <c r="O41" s="164">
        <v>1295</v>
      </c>
      <c r="P41" s="164">
        <v>2603</v>
      </c>
    </row>
    <row r="42" spans="1:16" hidden="1">
      <c r="A42" s="51">
        <v>34029</v>
      </c>
      <c r="B42" s="164">
        <v>109113</v>
      </c>
      <c r="C42" s="164">
        <f t="shared" si="0"/>
        <v>12695</v>
      </c>
      <c r="D42" s="164">
        <v>96418</v>
      </c>
      <c r="E42" s="164">
        <v>17296</v>
      </c>
      <c r="F42" s="164">
        <v>3313</v>
      </c>
      <c r="G42" s="164">
        <v>1912</v>
      </c>
      <c r="H42" s="164">
        <v>680</v>
      </c>
      <c r="I42" s="164">
        <v>3410</v>
      </c>
      <c r="J42" s="164">
        <v>7765</v>
      </c>
      <c r="K42" s="164">
        <v>13580</v>
      </c>
      <c r="L42" s="164">
        <v>6390</v>
      </c>
      <c r="M42" s="164">
        <v>2585</v>
      </c>
      <c r="N42" s="164">
        <v>10079</v>
      </c>
      <c r="O42" s="164">
        <v>1307</v>
      </c>
      <c r="P42" s="164">
        <v>2355</v>
      </c>
    </row>
    <row r="43" spans="1:16" hidden="1">
      <c r="A43" s="51">
        <v>34060</v>
      </c>
      <c r="B43" s="164">
        <v>80119</v>
      </c>
      <c r="C43" s="164">
        <f t="shared" si="0"/>
        <v>9119</v>
      </c>
      <c r="D43" s="164">
        <v>71000</v>
      </c>
      <c r="E43" s="164">
        <v>13798</v>
      </c>
      <c r="F43" s="164">
        <v>2612</v>
      </c>
      <c r="G43" s="164">
        <v>1172</v>
      </c>
      <c r="H43" s="164">
        <v>681</v>
      </c>
      <c r="I43" s="164">
        <v>2455</v>
      </c>
      <c r="J43" s="164">
        <v>5860</v>
      </c>
      <c r="K43" s="164">
        <v>8693</v>
      </c>
      <c r="L43" s="164">
        <v>4288</v>
      </c>
      <c r="M43" s="164">
        <v>1914</v>
      </c>
      <c r="N43" s="164">
        <v>6634</v>
      </c>
      <c r="O43" s="164">
        <v>1242</v>
      </c>
      <c r="P43" s="164">
        <v>1603</v>
      </c>
    </row>
    <row r="44" spans="1:16" hidden="1">
      <c r="A44" s="51">
        <v>34090</v>
      </c>
      <c r="B44" s="164">
        <v>90875</v>
      </c>
      <c r="C44" s="164">
        <f t="shared" si="0"/>
        <v>9228</v>
      </c>
      <c r="D44" s="164">
        <v>81647</v>
      </c>
      <c r="E44" s="164">
        <v>15623</v>
      </c>
      <c r="F44" s="164">
        <v>2846</v>
      </c>
      <c r="G44" s="164">
        <v>1314</v>
      </c>
      <c r="H44" s="164">
        <v>777</v>
      </c>
      <c r="I44" s="164">
        <v>2783</v>
      </c>
      <c r="J44" s="164">
        <v>6602</v>
      </c>
      <c r="K44" s="164">
        <v>11609</v>
      </c>
      <c r="L44" s="164">
        <v>5695</v>
      </c>
      <c r="M44" s="164">
        <v>2075</v>
      </c>
      <c r="N44" s="164">
        <v>7250</v>
      </c>
      <c r="O44" s="164">
        <v>1587</v>
      </c>
      <c r="P44" s="164">
        <v>1761</v>
      </c>
    </row>
    <row r="45" spans="1:16" hidden="1">
      <c r="A45" s="51">
        <v>34121</v>
      </c>
      <c r="B45" s="164">
        <v>105613</v>
      </c>
      <c r="C45" s="164">
        <f t="shared" si="0"/>
        <v>11976</v>
      </c>
      <c r="D45" s="164">
        <v>93637</v>
      </c>
      <c r="E45" s="164">
        <v>17395</v>
      </c>
      <c r="F45" s="164">
        <v>2884</v>
      </c>
      <c r="G45" s="164">
        <v>1709</v>
      </c>
      <c r="H45" s="164">
        <v>684</v>
      </c>
      <c r="I45" s="164">
        <v>3212</v>
      </c>
      <c r="J45" s="164">
        <v>10097</v>
      </c>
      <c r="K45" s="164">
        <v>11859</v>
      </c>
      <c r="L45" s="164">
        <v>6724</v>
      </c>
      <c r="M45" s="164">
        <v>2446</v>
      </c>
      <c r="N45" s="164">
        <v>8049</v>
      </c>
      <c r="O45" s="164">
        <v>1574</v>
      </c>
      <c r="P45" s="164">
        <v>2235</v>
      </c>
    </row>
    <row r="46" spans="1:16" hidden="1">
      <c r="A46" s="51">
        <v>34151</v>
      </c>
      <c r="B46" s="164">
        <v>103197</v>
      </c>
      <c r="C46" s="164">
        <f t="shared" si="0"/>
        <v>9914</v>
      </c>
      <c r="D46" s="164">
        <v>93283</v>
      </c>
      <c r="E46" s="164">
        <v>15573</v>
      </c>
      <c r="F46" s="164">
        <v>3443</v>
      </c>
      <c r="G46" s="164">
        <v>1171</v>
      </c>
      <c r="H46" s="164">
        <v>662</v>
      </c>
      <c r="I46" s="164">
        <v>2771</v>
      </c>
      <c r="J46" s="164">
        <v>8670</v>
      </c>
      <c r="K46" s="164">
        <v>13548</v>
      </c>
      <c r="L46" s="164">
        <v>6158</v>
      </c>
      <c r="M46" s="164">
        <v>2561</v>
      </c>
      <c r="N46" s="164">
        <v>7722</v>
      </c>
      <c r="O46" s="164">
        <v>1147</v>
      </c>
      <c r="P46" s="164">
        <v>1818</v>
      </c>
    </row>
    <row r="47" spans="1:16" hidden="1">
      <c r="A47" s="51">
        <v>34182</v>
      </c>
      <c r="B47" s="164">
        <v>97076</v>
      </c>
      <c r="C47" s="164">
        <f t="shared" si="0"/>
        <v>11017</v>
      </c>
      <c r="D47" s="164">
        <v>86059</v>
      </c>
      <c r="E47" s="164">
        <v>16465</v>
      </c>
      <c r="F47" s="164">
        <v>3431</v>
      </c>
      <c r="G47" s="164">
        <v>1235</v>
      </c>
      <c r="H47" s="164">
        <v>653</v>
      </c>
      <c r="I47" s="164">
        <v>2532</v>
      </c>
      <c r="J47" s="164">
        <v>9663</v>
      </c>
      <c r="K47" s="164">
        <v>10696</v>
      </c>
      <c r="L47" s="164">
        <v>6097</v>
      </c>
      <c r="M47" s="164">
        <v>2838</v>
      </c>
      <c r="N47" s="164">
        <v>7454</v>
      </c>
      <c r="O47" s="164">
        <v>1286</v>
      </c>
      <c r="P47" s="164">
        <v>1876</v>
      </c>
    </row>
    <row r="48" spans="1:16" hidden="1">
      <c r="A48" s="51">
        <v>34213</v>
      </c>
      <c r="B48" s="164">
        <v>94156</v>
      </c>
      <c r="C48" s="164">
        <f t="shared" si="0"/>
        <v>9343</v>
      </c>
      <c r="D48" s="164">
        <v>84813</v>
      </c>
      <c r="E48" s="164">
        <v>13649</v>
      </c>
      <c r="F48" s="164">
        <v>3848</v>
      </c>
      <c r="G48" s="164">
        <v>1317</v>
      </c>
      <c r="H48" s="164">
        <v>591</v>
      </c>
      <c r="I48" s="164">
        <v>2858</v>
      </c>
      <c r="J48" s="164">
        <v>8249</v>
      </c>
      <c r="K48" s="164">
        <v>10801</v>
      </c>
      <c r="L48" s="164">
        <v>5926</v>
      </c>
      <c r="M48" s="164">
        <v>2780</v>
      </c>
      <c r="N48" s="164">
        <v>8536</v>
      </c>
      <c r="O48" s="164">
        <v>1609</v>
      </c>
      <c r="P48" s="164">
        <v>3176</v>
      </c>
    </row>
    <row r="49" spans="1:16" hidden="1">
      <c r="A49" s="51">
        <v>34243</v>
      </c>
      <c r="B49" s="164">
        <v>90899</v>
      </c>
      <c r="C49" s="164">
        <f t="shared" si="0"/>
        <v>9749</v>
      </c>
      <c r="D49" s="164">
        <v>81150</v>
      </c>
      <c r="E49" s="164">
        <v>13465</v>
      </c>
      <c r="F49" s="164">
        <v>3027</v>
      </c>
      <c r="G49" s="164">
        <v>1217</v>
      </c>
      <c r="H49" s="164">
        <v>673</v>
      </c>
      <c r="I49" s="164">
        <v>2104</v>
      </c>
      <c r="J49" s="164">
        <v>7703</v>
      </c>
      <c r="K49" s="164">
        <v>11855</v>
      </c>
      <c r="L49" s="164">
        <v>5179</v>
      </c>
      <c r="M49" s="164">
        <v>2519</v>
      </c>
      <c r="N49" s="164">
        <v>7477</v>
      </c>
      <c r="O49" s="164">
        <v>1265</v>
      </c>
      <c r="P49" s="164">
        <v>1455</v>
      </c>
    </row>
    <row r="50" spans="1:16" hidden="1">
      <c r="A50" s="51">
        <v>34274</v>
      </c>
      <c r="B50" s="164">
        <v>98028</v>
      </c>
      <c r="C50" s="164">
        <f t="shared" si="0"/>
        <v>10925</v>
      </c>
      <c r="D50" s="164">
        <v>87103</v>
      </c>
      <c r="E50" s="164">
        <v>12918</v>
      </c>
      <c r="F50" s="164">
        <v>3914</v>
      </c>
      <c r="G50" s="164">
        <v>1449</v>
      </c>
      <c r="H50" s="164">
        <v>653</v>
      </c>
      <c r="I50" s="164">
        <v>2419</v>
      </c>
      <c r="J50" s="164">
        <v>8545</v>
      </c>
      <c r="K50" s="164">
        <v>11090</v>
      </c>
      <c r="L50" s="164">
        <v>5411</v>
      </c>
      <c r="M50" s="164">
        <v>2937</v>
      </c>
      <c r="N50" s="164">
        <v>8887</v>
      </c>
      <c r="O50" s="164">
        <v>1807</v>
      </c>
      <c r="P50" s="164">
        <v>2023</v>
      </c>
    </row>
    <row r="51" spans="1:16" hidden="1">
      <c r="A51" s="51">
        <v>34304</v>
      </c>
      <c r="B51" s="164">
        <v>72514</v>
      </c>
      <c r="C51" s="164">
        <f t="shared" si="0"/>
        <v>6463</v>
      </c>
      <c r="D51" s="164">
        <v>66051</v>
      </c>
      <c r="E51" s="164">
        <v>13931</v>
      </c>
      <c r="F51" s="164">
        <v>2439</v>
      </c>
      <c r="G51" s="164">
        <v>992</v>
      </c>
      <c r="H51" s="164">
        <v>773</v>
      </c>
      <c r="I51" s="164">
        <v>1864</v>
      </c>
      <c r="J51" s="164">
        <v>6427</v>
      </c>
      <c r="K51" s="164">
        <v>7639</v>
      </c>
      <c r="L51" s="164">
        <v>3520</v>
      </c>
      <c r="M51" s="164">
        <v>1862</v>
      </c>
      <c r="N51" s="164">
        <v>5301</v>
      </c>
      <c r="O51" s="164">
        <v>748</v>
      </c>
      <c r="P51" s="164">
        <v>1663</v>
      </c>
    </row>
    <row r="52" spans="1:16" hidden="1">
      <c r="A52" s="51">
        <v>34335</v>
      </c>
      <c r="B52" s="164">
        <v>76855</v>
      </c>
      <c r="C52" s="164">
        <f t="shared" si="0"/>
        <v>8033</v>
      </c>
      <c r="D52" s="164">
        <v>68822</v>
      </c>
      <c r="E52" s="164">
        <v>9052</v>
      </c>
      <c r="F52" s="164">
        <v>3482</v>
      </c>
      <c r="G52" s="164">
        <v>1891</v>
      </c>
      <c r="H52" s="164">
        <v>345</v>
      </c>
      <c r="I52" s="164">
        <v>2093</v>
      </c>
      <c r="J52" s="164">
        <v>5520</v>
      </c>
      <c r="K52" s="164">
        <v>7722</v>
      </c>
      <c r="L52" s="164">
        <v>3980</v>
      </c>
      <c r="M52" s="164">
        <v>2463</v>
      </c>
      <c r="N52" s="164">
        <v>6497</v>
      </c>
      <c r="O52" s="164">
        <v>1281</v>
      </c>
      <c r="P52" s="164">
        <v>1687</v>
      </c>
    </row>
    <row r="53" spans="1:16" hidden="1">
      <c r="A53" s="51">
        <v>34366</v>
      </c>
      <c r="B53" s="164">
        <v>90416</v>
      </c>
      <c r="C53" s="164">
        <f t="shared" si="0"/>
        <v>10471</v>
      </c>
      <c r="D53" s="164">
        <v>79945</v>
      </c>
      <c r="E53" s="164">
        <v>11430</v>
      </c>
      <c r="F53" s="164">
        <v>3682</v>
      </c>
      <c r="G53" s="164">
        <v>1404</v>
      </c>
      <c r="H53" s="164">
        <v>677</v>
      </c>
      <c r="I53" s="164">
        <v>2315</v>
      </c>
      <c r="J53" s="164">
        <v>7074</v>
      </c>
      <c r="K53" s="164">
        <v>12055</v>
      </c>
      <c r="L53" s="164">
        <v>5318</v>
      </c>
      <c r="M53" s="164">
        <v>2574</v>
      </c>
      <c r="N53" s="164">
        <v>8003</v>
      </c>
      <c r="O53" s="164">
        <v>1883</v>
      </c>
      <c r="P53" s="164">
        <v>1495</v>
      </c>
    </row>
    <row r="54" spans="1:16" hidden="1">
      <c r="A54" s="51">
        <v>34394</v>
      </c>
      <c r="B54" s="164">
        <v>109852</v>
      </c>
      <c r="C54" s="164">
        <f t="shared" si="0"/>
        <v>10226</v>
      </c>
      <c r="D54" s="164">
        <v>99626</v>
      </c>
      <c r="E54" s="164">
        <v>14664</v>
      </c>
      <c r="F54" s="164">
        <v>5027</v>
      </c>
      <c r="G54" s="164">
        <v>1678</v>
      </c>
      <c r="H54" s="164">
        <v>827</v>
      </c>
      <c r="I54" s="164">
        <v>3046</v>
      </c>
      <c r="J54" s="164">
        <v>9569</v>
      </c>
      <c r="K54" s="164">
        <v>11977</v>
      </c>
      <c r="L54" s="164">
        <v>6301</v>
      </c>
      <c r="M54" s="164">
        <v>3073</v>
      </c>
      <c r="N54" s="164">
        <v>9945</v>
      </c>
      <c r="O54" s="164">
        <v>1378</v>
      </c>
      <c r="P54" s="164">
        <v>2277</v>
      </c>
    </row>
    <row r="55" spans="1:16" hidden="1">
      <c r="A55" s="51">
        <v>34425</v>
      </c>
      <c r="B55" s="164">
        <v>72600</v>
      </c>
      <c r="C55" s="164">
        <f t="shared" si="0"/>
        <v>6589</v>
      </c>
      <c r="D55" s="164">
        <v>66011</v>
      </c>
      <c r="E55" s="164">
        <v>13724</v>
      </c>
      <c r="F55" s="164">
        <v>2230</v>
      </c>
      <c r="G55" s="164">
        <v>1214</v>
      </c>
      <c r="H55" s="164">
        <v>489</v>
      </c>
      <c r="I55" s="164">
        <v>2060</v>
      </c>
      <c r="J55" s="164">
        <v>6620</v>
      </c>
      <c r="K55" s="164">
        <v>6389</v>
      </c>
      <c r="L55" s="164">
        <v>3740</v>
      </c>
      <c r="M55" s="164">
        <v>2067</v>
      </c>
      <c r="N55" s="164">
        <v>5565</v>
      </c>
      <c r="O55" s="164">
        <v>1150</v>
      </c>
      <c r="P55" s="164">
        <v>1285</v>
      </c>
    </row>
    <row r="56" spans="1:16" hidden="1">
      <c r="A56" s="51">
        <v>34455</v>
      </c>
      <c r="B56" s="164">
        <v>91086</v>
      </c>
      <c r="C56" s="164">
        <f t="shared" si="0"/>
        <v>9616</v>
      </c>
      <c r="D56" s="164">
        <v>81470</v>
      </c>
      <c r="E56" s="164">
        <v>14007</v>
      </c>
      <c r="F56" s="164">
        <v>3172</v>
      </c>
      <c r="G56" s="164">
        <v>1226</v>
      </c>
      <c r="H56" s="164">
        <v>661</v>
      </c>
      <c r="I56" s="164">
        <v>2642</v>
      </c>
      <c r="J56" s="164">
        <v>9065</v>
      </c>
      <c r="K56" s="164">
        <v>10246</v>
      </c>
      <c r="L56" s="164">
        <v>5230</v>
      </c>
      <c r="M56" s="164">
        <v>2600</v>
      </c>
      <c r="N56" s="164">
        <v>8351</v>
      </c>
      <c r="O56" s="164">
        <v>1663</v>
      </c>
      <c r="P56" s="164">
        <v>1499</v>
      </c>
    </row>
    <row r="57" spans="1:16" hidden="1">
      <c r="A57" s="51">
        <v>34486</v>
      </c>
      <c r="B57" s="164">
        <v>103920</v>
      </c>
      <c r="C57" s="164">
        <f t="shared" si="0"/>
        <v>13651</v>
      </c>
      <c r="D57" s="164">
        <v>90269</v>
      </c>
      <c r="E57" s="164">
        <v>18148</v>
      </c>
      <c r="F57" s="164">
        <v>3349</v>
      </c>
      <c r="G57" s="164">
        <v>1481</v>
      </c>
      <c r="H57" s="164">
        <v>1015</v>
      </c>
      <c r="I57" s="164">
        <v>2599</v>
      </c>
      <c r="J57" s="164">
        <v>9386</v>
      </c>
      <c r="K57" s="164">
        <v>14305</v>
      </c>
      <c r="L57" s="164">
        <v>5063</v>
      </c>
      <c r="M57" s="164">
        <v>2520</v>
      </c>
      <c r="N57" s="164">
        <v>6343</v>
      </c>
      <c r="O57" s="164">
        <v>1303</v>
      </c>
      <c r="P57" s="164">
        <v>1844</v>
      </c>
    </row>
    <row r="58" spans="1:16" hidden="1">
      <c r="A58" s="51">
        <v>34516</v>
      </c>
      <c r="B58" s="164">
        <v>90374</v>
      </c>
      <c r="C58" s="164">
        <f t="shared" si="0"/>
        <v>10189</v>
      </c>
      <c r="D58" s="164">
        <v>80185</v>
      </c>
      <c r="E58" s="164">
        <v>12438</v>
      </c>
      <c r="F58" s="164">
        <v>2982</v>
      </c>
      <c r="G58" s="164">
        <v>1734</v>
      </c>
      <c r="H58" s="164">
        <v>1133</v>
      </c>
      <c r="I58" s="164">
        <v>3180</v>
      </c>
      <c r="J58" s="164">
        <v>6970</v>
      </c>
      <c r="K58" s="164">
        <v>11403</v>
      </c>
      <c r="L58" s="164">
        <v>5206</v>
      </c>
      <c r="M58" s="164">
        <v>2341</v>
      </c>
      <c r="N58" s="164">
        <v>8497</v>
      </c>
      <c r="O58" s="164">
        <v>1283</v>
      </c>
      <c r="P58" s="164">
        <v>1773</v>
      </c>
    </row>
    <row r="59" spans="1:16" hidden="1">
      <c r="A59" s="51">
        <v>34547</v>
      </c>
      <c r="B59" s="164">
        <v>97003</v>
      </c>
      <c r="C59" s="164">
        <f t="shared" si="0"/>
        <v>8885</v>
      </c>
      <c r="D59" s="164">
        <v>88118</v>
      </c>
      <c r="E59" s="164">
        <v>15654</v>
      </c>
      <c r="F59" s="164">
        <v>3234</v>
      </c>
      <c r="G59" s="164">
        <v>1475</v>
      </c>
      <c r="H59" s="164">
        <v>671</v>
      </c>
      <c r="I59" s="164">
        <v>2796</v>
      </c>
      <c r="J59" s="164">
        <v>7702</v>
      </c>
      <c r="K59" s="164">
        <v>10034</v>
      </c>
      <c r="L59" s="164">
        <v>4461</v>
      </c>
      <c r="M59" s="164">
        <v>3075</v>
      </c>
      <c r="N59" s="164">
        <v>9814</v>
      </c>
      <c r="O59" s="164">
        <v>2067</v>
      </c>
      <c r="P59" s="164">
        <v>1862</v>
      </c>
    </row>
    <row r="60" spans="1:16" hidden="1">
      <c r="A60" s="51">
        <v>34578</v>
      </c>
      <c r="B60" s="164">
        <v>88804</v>
      </c>
      <c r="C60" s="164">
        <f t="shared" si="0"/>
        <v>9345</v>
      </c>
      <c r="D60" s="164">
        <v>79459</v>
      </c>
      <c r="E60" s="164">
        <v>13866</v>
      </c>
      <c r="F60" s="164">
        <v>2957</v>
      </c>
      <c r="G60" s="164">
        <v>1047</v>
      </c>
      <c r="H60" s="164">
        <v>801</v>
      </c>
      <c r="I60" s="164">
        <v>2971</v>
      </c>
      <c r="J60" s="164">
        <v>7243</v>
      </c>
      <c r="K60" s="164">
        <v>10040</v>
      </c>
      <c r="L60" s="164">
        <v>4433</v>
      </c>
      <c r="M60" s="164">
        <v>2563</v>
      </c>
      <c r="N60" s="164">
        <v>4660</v>
      </c>
      <c r="O60" s="164">
        <v>2266</v>
      </c>
      <c r="P60" s="164">
        <v>2443</v>
      </c>
    </row>
    <row r="61" spans="1:16" hidden="1">
      <c r="A61" s="51">
        <v>34608</v>
      </c>
      <c r="B61" s="164">
        <v>88820</v>
      </c>
      <c r="C61" s="164">
        <f t="shared" si="0"/>
        <v>7664</v>
      </c>
      <c r="D61" s="164">
        <v>81156</v>
      </c>
      <c r="E61" s="164">
        <v>14882</v>
      </c>
      <c r="F61" s="164">
        <v>2865</v>
      </c>
      <c r="G61" s="164">
        <v>1068</v>
      </c>
      <c r="H61" s="164">
        <v>639</v>
      </c>
      <c r="I61" s="164">
        <v>2812</v>
      </c>
      <c r="J61" s="164">
        <v>7903</v>
      </c>
      <c r="K61" s="164">
        <v>11531</v>
      </c>
      <c r="L61" s="164">
        <v>4993</v>
      </c>
      <c r="M61" s="164">
        <v>2183</v>
      </c>
      <c r="N61" s="164">
        <v>6809</v>
      </c>
      <c r="O61" s="164">
        <v>1406</v>
      </c>
      <c r="P61" s="164">
        <v>1788</v>
      </c>
    </row>
    <row r="62" spans="1:16" hidden="1">
      <c r="A62" s="51">
        <v>34639</v>
      </c>
      <c r="B62" s="164">
        <v>106111</v>
      </c>
      <c r="C62" s="164">
        <f t="shared" si="0"/>
        <v>11092</v>
      </c>
      <c r="D62" s="164">
        <v>95019</v>
      </c>
      <c r="E62" s="164">
        <v>13467</v>
      </c>
      <c r="F62" s="164">
        <v>4346</v>
      </c>
      <c r="G62" s="164">
        <v>1310</v>
      </c>
      <c r="H62" s="164">
        <v>594</v>
      </c>
      <c r="I62" s="164">
        <v>2825</v>
      </c>
      <c r="J62" s="164">
        <v>7524</v>
      </c>
      <c r="K62" s="164">
        <v>17659</v>
      </c>
      <c r="L62" s="164">
        <v>5173</v>
      </c>
      <c r="M62" s="164">
        <v>2452</v>
      </c>
      <c r="N62" s="164">
        <v>11206</v>
      </c>
      <c r="O62" s="164">
        <v>2114</v>
      </c>
      <c r="P62" s="164">
        <v>1847</v>
      </c>
    </row>
    <row r="63" spans="1:16" hidden="1">
      <c r="A63" s="51">
        <v>34669</v>
      </c>
      <c r="B63" s="164">
        <v>69747</v>
      </c>
      <c r="C63" s="164">
        <f t="shared" si="0"/>
        <v>7214</v>
      </c>
      <c r="D63" s="164">
        <v>62533</v>
      </c>
      <c r="E63" s="164">
        <v>8495</v>
      </c>
      <c r="F63" s="164">
        <v>2847</v>
      </c>
      <c r="G63" s="164">
        <v>835</v>
      </c>
      <c r="H63" s="164">
        <v>363</v>
      </c>
      <c r="I63" s="164">
        <v>1889</v>
      </c>
      <c r="J63" s="164">
        <v>6070</v>
      </c>
      <c r="K63" s="164">
        <v>7274</v>
      </c>
      <c r="L63" s="164">
        <v>3212</v>
      </c>
      <c r="M63" s="164">
        <v>1658</v>
      </c>
      <c r="N63" s="164">
        <v>8937</v>
      </c>
      <c r="O63" s="164">
        <v>1070</v>
      </c>
      <c r="P63" s="164">
        <v>2085</v>
      </c>
    </row>
    <row r="64" spans="1:16" hidden="1">
      <c r="A64" s="51">
        <v>34700</v>
      </c>
      <c r="B64" s="164">
        <v>84702</v>
      </c>
      <c r="C64" s="164">
        <f t="shared" si="0"/>
        <v>11147</v>
      </c>
      <c r="D64" s="164">
        <v>73555</v>
      </c>
      <c r="E64" s="164">
        <v>10246</v>
      </c>
      <c r="F64" s="164">
        <v>3617</v>
      </c>
      <c r="G64" s="164">
        <v>1265</v>
      </c>
      <c r="H64" s="164">
        <v>582</v>
      </c>
      <c r="I64" s="164">
        <v>2646</v>
      </c>
      <c r="J64" s="164">
        <v>6778</v>
      </c>
      <c r="K64" s="164">
        <v>12384</v>
      </c>
      <c r="L64" s="164">
        <v>4119</v>
      </c>
      <c r="M64" s="164">
        <v>2453</v>
      </c>
      <c r="N64" s="164">
        <v>9609</v>
      </c>
      <c r="O64" s="164">
        <v>990</v>
      </c>
      <c r="P64" s="164">
        <v>1488</v>
      </c>
    </row>
    <row r="65" spans="1:16" hidden="1">
      <c r="A65" s="51">
        <v>34731</v>
      </c>
      <c r="B65" s="164">
        <v>90668</v>
      </c>
      <c r="C65" s="164">
        <f t="shared" si="0"/>
        <v>8623</v>
      </c>
      <c r="D65" s="164">
        <v>82045</v>
      </c>
      <c r="E65" s="164">
        <v>15202</v>
      </c>
      <c r="F65" s="164">
        <v>3209</v>
      </c>
      <c r="G65" s="164">
        <v>1329</v>
      </c>
      <c r="H65" s="164">
        <v>510</v>
      </c>
      <c r="I65" s="164">
        <v>2803</v>
      </c>
      <c r="J65" s="164">
        <v>8377</v>
      </c>
      <c r="K65" s="164">
        <v>8179</v>
      </c>
      <c r="L65" s="164">
        <v>4895</v>
      </c>
      <c r="M65" s="164">
        <v>2146</v>
      </c>
      <c r="N65" s="164">
        <v>6988</v>
      </c>
      <c r="O65" s="164">
        <v>1819</v>
      </c>
      <c r="P65" s="164">
        <v>1986</v>
      </c>
    </row>
    <row r="66" spans="1:16" hidden="1">
      <c r="A66" s="51">
        <v>34759</v>
      </c>
      <c r="B66" s="164">
        <v>101814</v>
      </c>
      <c r="C66" s="164">
        <f t="shared" si="0"/>
        <v>9831</v>
      </c>
      <c r="D66" s="164">
        <v>91983</v>
      </c>
      <c r="E66" s="164">
        <v>14671</v>
      </c>
      <c r="F66" s="164">
        <v>4452</v>
      </c>
      <c r="G66" s="164">
        <v>1247</v>
      </c>
      <c r="H66" s="164">
        <v>836</v>
      </c>
      <c r="I66" s="164">
        <v>2711</v>
      </c>
      <c r="J66" s="164">
        <v>8474</v>
      </c>
      <c r="K66" s="164">
        <v>12938</v>
      </c>
      <c r="L66" s="164">
        <v>6350</v>
      </c>
      <c r="M66" s="164">
        <v>2007</v>
      </c>
      <c r="N66" s="164">
        <v>5197</v>
      </c>
      <c r="O66" s="164">
        <v>1715</v>
      </c>
      <c r="P66" s="164">
        <v>3261</v>
      </c>
    </row>
    <row r="67" spans="1:16" hidden="1">
      <c r="A67" s="51">
        <v>34790</v>
      </c>
      <c r="B67" s="164">
        <v>81570</v>
      </c>
      <c r="C67" s="164">
        <f t="shared" si="0"/>
        <v>7183</v>
      </c>
      <c r="D67" s="164">
        <v>74387</v>
      </c>
      <c r="E67" s="164">
        <v>13146</v>
      </c>
      <c r="F67" s="164">
        <v>2537</v>
      </c>
      <c r="G67" s="164">
        <v>1063</v>
      </c>
      <c r="H67" s="164">
        <v>537</v>
      </c>
      <c r="I67" s="164">
        <v>2120</v>
      </c>
      <c r="J67" s="164">
        <v>7172</v>
      </c>
      <c r="K67" s="164">
        <v>7567</v>
      </c>
      <c r="L67" s="164">
        <v>3830</v>
      </c>
      <c r="M67" s="164">
        <v>2407</v>
      </c>
      <c r="N67" s="164">
        <v>8437</v>
      </c>
      <c r="O67" s="164">
        <v>956</v>
      </c>
      <c r="P67" s="164">
        <v>3276</v>
      </c>
    </row>
    <row r="68" spans="1:16" hidden="1">
      <c r="A68" s="51">
        <v>34820</v>
      </c>
      <c r="B68" s="164">
        <v>111527</v>
      </c>
      <c r="C68" s="164">
        <f t="shared" si="0"/>
        <v>9470</v>
      </c>
      <c r="D68" s="164">
        <v>102057</v>
      </c>
      <c r="E68" s="164">
        <v>15555</v>
      </c>
      <c r="F68" s="164">
        <v>4512</v>
      </c>
      <c r="G68" s="164">
        <v>1417</v>
      </c>
      <c r="H68" s="164">
        <v>1248</v>
      </c>
      <c r="I68" s="164">
        <v>2728</v>
      </c>
      <c r="J68" s="164">
        <v>8500</v>
      </c>
      <c r="K68" s="164">
        <v>12110</v>
      </c>
      <c r="L68" s="164">
        <v>5390</v>
      </c>
      <c r="M68" s="164">
        <v>2559</v>
      </c>
      <c r="N68" s="164">
        <v>11899</v>
      </c>
      <c r="O68" s="164">
        <v>1273</v>
      </c>
      <c r="P68" s="164">
        <v>1940</v>
      </c>
    </row>
    <row r="69" spans="1:16" hidden="1">
      <c r="A69" s="51">
        <v>34851</v>
      </c>
      <c r="B69" s="164">
        <v>108137</v>
      </c>
      <c r="C69" s="164">
        <f t="shared" ref="C69:C132" si="1">B69-D69</f>
        <v>11712</v>
      </c>
      <c r="D69" s="164">
        <v>96425</v>
      </c>
      <c r="E69" s="164">
        <v>17078</v>
      </c>
      <c r="F69" s="164">
        <v>3525</v>
      </c>
      <c r="G69" s="164">
        <v>1344</v>
      </c>
      <c r="H69" s="164">
        <v>2928</v>
      </c>
      <c r="I69" s="164">
        <v>2737</v>
      </c>
      <c r="J69" s="164">
        <v>8352</v>
      </c>
      <c r="K69" s="164">
        <v>13560</v>
      </c>
      <c r="L69" s="164">
        <v>5898</v>
      </c>
      <c r="M69" s="164">
        <v>2545</v>
      </c>
      <c r="N69" s="164">
        <v>8283</v>
      </c>
      <c r="O69" s="164">
        <v>1764</v>
      </c>
      <c r="P69" s="164">
        <v>1825</v>
      </c>
    </row>
    <row r="70" spans="1:16" hidden="1">
      <c r="A70" s="51">
        <v>34881</v>
      </c>
      <c r="B70" s="164">
        <v>92370</v>
      </c>
      <c r="C70" s="164">
        <f t="shared" si="1"/>
        <v>8798</v>
      </c>
      <c r="D70" s="164">
        <v>83572</v>
      </c>
      <c r="E70" s="164">
        <v>14713</v>
      </c>
      <c r="F70" s="164">
        <v>3809</v>
      </c>
      <c r="G70" s="164">
        <v>1107</v>
      </c>
      <c r="H70" s="164">
        <v>948</v>
      </c>
      <c r="I70" s="164">
        <v>2577</v>
      </c>
      <c r="J70" s="164">
        <v>7122</v>
      </c>
      <c r="K70" s="164">
        <v>9731</v>
      </c>
      <c r="L70" s="164">
        <v>5958</v>
      </c>
      <c r="M70" s="164">
        <v>2482</v>
      </c>
      <c r="N70" s="164">
        <v>7473</v>
      </c>
      <c r="O70" s="164">
        <v>1237</v>
      </c>
      <c r="P70" s="164">
        <v>1620</v>
      </c>
    </row>
    <row r="71" spans="1:16" hidden="1">
      <c r="A71" s="51">
        <v>34912</v>
      </c>
      <c r="B71" s="164">
        <v>105350</v>
      </c>
      <c r="C71" s="164">
        <f t="shared" si="1"/>
        <v>10512</v>
      </c>
      <c r="D71" s="164">
        <v>94838</v>
      </c>
      <c r="E71" s="164">
        <v>15393</v>
      </c>
      <c r="F71" s="164">
        <v>4593</v>
      </c>
      <c r="G71" s="164">
        <v>1507</v>
      </c>
      <c r="H71" s="164">
        <v>672</v>
      </c>
      <c r="I71" s="164">
        <v>2972</v>
      </c>
      <c r="J71" s="164">
        <v>8450</v>
      </c>
      <c r="K71" s="164">
        <v>11575</v>
      </c>
      <c r="L71" s="164">
        <v>7268</v>
      </c>
      <c r="M71" s="164">
        <v>2877</v>
      </c>
      <c r="N71" s="164">
        <v>8261</v>
      </c>
      <c r="O71" s="164">
        <v>1571</v>
      </c>
      <c r="P71" s="164">
        <v>1792</v>
      </c>
    </row>
    <row r="72" spans="1:16" hidden="1">
      <c r="A72" s="51">
        <v>34943</v>
      </c>
      <c r="B72" s="164">
        <v>98497</v>
      </c>
      <c r="C72" s="164">
        <f t="shared" si="1"/>
        <v>9706</v>
      </c>
      <c r="D72" s="164">
        <v>88791</v>
      </c>
      <c r="E72" s="164">
        <v>13259</v>
      </c>
      <c r="F72" s="164">
        <v>4232</v>
      </c>
      <c r="G72" s="164">
        <v>1380</v>
      </c>
      <c r="H72" s="164">
        <v>547</v>
      </c>
      <c r="I72" s="164">
        <v>2220</v>
      </c>
      <c r="J72" s="164">
        <v>6366</v>
      </c>
      <c r="K72" s="164">
        <v>12026</v>
      </c>
      <c r="L72" s="164">
        <v>7876</v>
      </c>
      <c r="M72" s="164">
        <v>2535</v>
      </c>
      <c r="N72" s="164">
        <v>8657</v>
      </c>
      <c r="O72" s="164">
        <v>1649</v>
      </c>
      <c r="P72" s="164">
        <v>1682</v>
      </c>
    </row>
    <row r="73" spans="1:16" hidden="1">
      <c r="A73" s="51">
        <v>34973</v>
      </c>
      <c r="B73" s="164">
        <v>106929</v>
      </c>
      <c r="C73" s="164">
        <f t="shared" si="1"/>
        <v>13251</v>
      </c>
      <c r="D73" s="164">
        <v>93678</v>
      </c>
      <c r="E73" s="164">
        <v>11979</v>
      </c>
      <c r="F73" s="164">
        <v>3887</v>
      </c>
      <c r="G73" s="164">
        <v>1545</v>
      </c>
      <c r="H73" s="164">
        <v>663</v>
      </c>
      <c r="I73" s="164">
        <v>2245</v>
      </c>
      <c r="J73" s="164">
        <v>6936</v>
      </c>
      <c r="K73" s="164">
        <v>16925</v>
      </c>
      <c r="L73" s="164">
        <v>7910</v>
      </c>
      <c r="M73" s="164">
        <v>2820</v>
      </c>
      <c r="N73" s="164">
        <v>7365</v>
      </c>
      <c r="O73" s="164">
        <v>1632</v>
      </c>
      <c r="P73" s="164">
        <v>2044</v>
      </c>
    </row>
    <row r="74" spans="1:16" hidden="1">
      <c r="A74" s="51">
        <v>35004</v>
      </c>
      <c r="B74" s="164">
        <v>104987</v>
      </c>
      <c r="C74" s="164">
        <f t="shared" si="1"/>
        <v>11308</v>
      </c>
      <c r="D74" s="164">
        <v>93679</v>
      </c>
      <c r="E74" s="164">
        <v>14276</v>
      </c>
      <c r="F74" s="164">
        <v>4095</v>
      </c>
      <c r="G74" s="164">
        <v>1363</v>
      </c>
      <c r="H74" s="164">
        <v>557</v>
      </c>
      <c r="I74" s="164">
        <v>2691</v>
      </c>
      <c r="J74" s="164">
        <v>7763</v>
      </c>
      <c r="K74" s="164">
        <v>15004</v>
      </c>
      <c r="L74" s="164">
        <v>5275</v>
      </c>
      <c r="M74" s="164">
        <v>3997</v>
      </c>
      <c r="N74" s="164">
        <v>8389</v>
      </c>
      <c r="O74" s="164">
        <v>1405</v>
      </c>
      <c r="P74" s="164">
        <v>1775</v>
      </c>
    </row>
    <row r="75" spans="1:16" hidden="1">
      <c r="A75" s="51">
        <v>35034</v>
      </c>
      <c r="B75" s="164">
        <v>78825</v>
      </c>
      <c r="C75" s="164">
        <f t="shared" si="1"/>
        <v>9721</v>
      </c>
      <c r="D75" s="164">
        <v>69104</v>
      </c>
      <c r="E75" s="164">
        <v>11091</v>
      </c>
      <c r="F75" s="164">
        <v>5171</v>
      </c>
      <c r="G75" s="164">
        <v>878</v>
      </c>
      <c r="H75" s="164">
        <v>795</v>
      </c>
      <c r="I75" s="164">
        <v>1840</v>
      </c>
      <c r="J75" s="164">
        <v>5486</v>
      </c>
      <c r="K75" s="164">
        <v>10944</v>
      </c>
      <c r="L75" s="164">
        <v>4611</v>
      </c>
      <c r="M75" s="164">
        <v>1862</v>
      </c>
      <c r="N75" s="164">
        <v>5668</v>
      </c>
      <c r="O75" s="164">
        <v>897</v>
      </c>
      <c r="P75" s="164">
        <v>1600</v>
      </c>
    </row>
    <row r="76" spans="1:16" hidden="1">
      <c r="A76" s="51">
        <v>35065</v>
      </c>
      <c r="B76" s="164">
        <v>84731</v>
      </c>
      <c r="C76" s="164">
        <f t="shared" si="1"/>
        <v>8646</v>
      </c>
      <c r="D76" s="164">
        <v>76085</v>
      </c>
      <c r="E76" s="164">
        <v>13286</v>
      </c>
      <c r="F76" s="164">
        <v>1298</v>
      </c>
      <c r="G76" s="164">
        <v>1605</v>
      </c>
      <c r="H76" s="164">
        <v>697</v>
      </c>
      <c r="I76" s="164">
        <v>2376</v>
      </c>
      <c r="J76" s="164">
        <v>5758</v>
      </c>
      <c r="K76" s="164">
        <v>9212</v>
      </c>
      <c r="L76" s="164">
        <v>6073</v>
      </c>
      <c r="M76" s="164">
        <v>2293</v>
      </c>
      <c r="N76" s="164">
        <v>7783</v>
      </c>
      <c r="O76" s="164">
        <v>1195</v>
      </c>
      <c r="P76" s="164">
        <v>1852</v>
      </c>
    </row>
    <row r="77" spans="1:16" hidden="1">
      <c r="A77" s="51">
        <v>35096</v>
      </c>
      <c r="B77" s="164">
        <v>106074</v>
      </c>
      <c r="C77" s="164">
        <f t="shared" si="1"/>
        <v>10656</v>
      </c>
      <c r="D77" s="164">
        <v>95418</v>
      </c>
      <c r="E77" s="164">
        <v>18773</v>
      </c>
      <c r="F77" s="164">
        <v>2009</v>
      </c>
      <c r="G77" s="164">
        <v>1794</v>
      </c>
      <c r="H77" s="164">
        <v>729</v>
      </c>
      <c r="I77" s="164">
        <v>2754</v>
      </c>
      <c r="J77" s="164">
        <v>6709</v>
      </c>
      <c r="K77" s="164">
        <v>10759</v>
      </c>
      <c r="L77" s="164">
        <v>7709</v>
      </c>
      <c r="M77" s="164">
        <v>2510</v>
      </c>
      <c r="N77" s="164">
        <v>9702</v>
      </c>
      <c r="O77" s="164">
        <v>2051</v>
      </c>
      <c r="P77" s="164">
        <v>1910</v>
      </c>
    </row>
    <row r="78" spans="1:16" hidden="1">
      <c r="A78" s="51">
        <v>35125</v>
      </c>
      <c r="B78" s="164">
        <v>102069</v>
      </c>
      <c r="C78" s="164">
        <f t="shared" si="1"/>
        <v>10739</v>
      </c>
      <c r="D78" s="164">
        <v>91330</v>
      </c>
      <c r="E78" s="164">
        <v>15367</v>
      </c>
      <c r="F78" s="164">
        <v>1710</v>
      </c>
      <c r="G78" s="164">
        <v>1685</v>
      </c>
      <c r="H78" s="164">
        <v>861</v>
      </c>
      <c r="I78" s="164">
        <v>2735</v>
      </c>
      <c r="J78" s="164">
        <v>6547</v>
      </c>
      <c r="K78" s="164">
        <v>14043</v>
      </c>
      <c r="L78" s="164">
        <v>7224</v>
      </c>
      <c r="M78" s="164">
        <v>2423</v>
      </c>
      <c r="N78" s="164">
        <v>8631</v>
      </c>
      <c r="O78" s="164">
        <v>2066</v>
      </c>
      <c r="P78" s="164">
        <v>2116</v>
      </c>
    </row>
    <row r="79" spans="1:16" hidden="1">
      <c r="A79" s="51">
        <v>35156</v>
      </c>
      <c r="B79" s="164">
        <v>99698</v>
      </c>
      <c r="C79" s="164">
        <f t="shared" si="1"/>
        <v>9042</v>
      </c>
      <c r="D79" s="164">
        <v>90656</v>
      </c>
      <c r="E79" s="164">
        <v>13498</v>
      </c>
      <c r="F79" s="164">
        <v>9747</v>
      </c>
      <c r="G79" s="164">
        <v>1103</v>
      </c>
      <c r="H79" s="164">
        <v>484</v>
      </c>
      <c r="I79" s="164">
        <v>3064</v>
      </c>
      <c r="J79" s="164">
        <v>7512</v>
      </c>
      <c r="K79" s="164">
        <v>11442</v>
      </c>
      <c r="L79" s="164">
        <v>5035</v>
      </c>
      <c r="M79" s="164">
        <v>2096</v>
      </c>
      <c r="N79" s="164">
        <v>8069</v>
      </c>
      <c r="O79" s="164">
        <v>1536</v>
      </c>
      <c r="P79" s="164">
        <v>1907</v>
      </c>
    </row>
    <row r="80" spans="1:16" hidden="1">
      <c r="A80" s="51">
        <v>35186</v>
      </c>
      <c r="B80" s="164">
        <v>116853</v>
      </c>
      <c r="C80" s="164">
        <f t="shared" si="1"/>
        <v>11117</v>
      </c>
      <c r="D80" s="164">
        <v>105736</v>
      </c>
      <c r="E80" s="164">
        <v>16019</v>
      </c>
      <c r="F80" s="164">
        <v>10406</v>
      </c>
      <c r="G80" s="164">
        <v>1444</v>
      </c>
      <c r="H80" s="164">
        <v>935</v>
      </c>
      <c r="I80" s="164">
        <v>2855</v>
      </c>
      <c r="J80" s="164">
        <v>9655</v>
      </c>
      <c r="K80" s="164">
        <v>10828</v>
      </c>
      <c r="L80" s="164">
        <v>5733</v>
      </c>
      <c r="M80" s="164">
        <v>3152</v>
      </c>
      <c r="N80" s="164">
        <v>9082</v>
      </c>
      <c r="O80" s="164">
        <v>2946</v>
      </c>
      <c r="P80" s="164">
        <v>2155</v>
      </c>
    </row>
    <row r="81" spans="1:16" hidden="1">
      <c r="A81" s="51">
        <v>35217</v>
      </c>
      <c r="B81" s="164">
        <v>104237</v>
      </c>
      <c r="C81" s="164">
        <f t="shared" si="1"/>
        <v>9611</v>
      </c>
      <c r="D81" s="164">
        <v>94626</v>
      </c>
      <c r="E81" s="164">
        <v>11973</v>
      </c>
      <c r="F81" s="164">
        <v>11382</v>
      </c>
      <c r="G81" s="164">
        <v>1448</v>
      </c>
      <c r="H81" s="164">
        <v>893</v>
      </c>
      <c r="I81" s="164">
        <v>2398</v>
      </c>
      <c r="J81" s="164">
        <v>6590</v>
      </c>
      <c r="K81" s="164">
        <v>10825</v>
      </c>
      <c r="L81" s="164">
        <v>6510</v>
      </c>
      <c r="M81" s="164">
        <v>2309</v>
      </c>
      <c r="N81" s="164">
        <v>7799</v>
      </c>
      <c r="O81" s="164">
        <v>2224</v>
      </c>
      <c r="P81" s="164">
        <v>2093</v>
      </c>
    </row>
    <row r="82" spans="1:16" hidden="1">
      <c r="A82" s="51">
        <v>35247</v>
      </c>
      <c r="B82" s="164">
        <v>125578</v>
      </c>
      <c r="C82" s="164">
        <f t="shared" si="1"/>
        <v>10322</v>
      </c>
      <c r="D82" s="164">
        <v>115256</v>
      </c>
      <c r="E82" s="164">
        <v>15822</v>
      </c>
      <c r="F82" s="164">
        <v>15841</v>
      </c>
      <c r="G82" s="164">
        <v>1648</v>
      </c>
      <c r="H82" s="164">
        <v>859</v>
      </c>
      <c r="I82" s="164">
        <v>3180</v>
      </c>
      <c r="J82" s="164">
        <v>6268</v>
      </c>
      <c r="K82" s="164">
        <v>12200</v>
      </c>
      <c r="L82" s="164">
        <v>8752</v>
      </c>
      <c r="M82" s="164">
        <v>3001</v>
      </c>
      <c r="N82" s="164">
        <v>10581</v>
      </c>
      <c r="O82" s="164">
        <v>2321</v>
      </c>
      <c r="P82" s="164">
        <v>2750</v>
      </c>
    </row>
    <row r="83" spans="1:16" hidden="1">
      <c r="A83" s="51">
        <v>35278</v>
      </c>
      <c r="B83" s="164">
        <v>112163</v>
      </c>
      <c r="C83" s="164">
        <f t="shared" si="1"/>
        <v>10989</v>
      </c>
      <c r="D83" s="164">
        <v>101174</v>
      </c>
      <c r="E83" s="164">
        <v>13984</v>
      </c>
      <c r="F83" s="164">
        <v>8300</v>
      </c>
      <c r="G83" s="164">
        <v>1831</v>
      </c>
      <c r="H83" s="164">
        <v>471</v>
      </c>
      <c r="I83" s="164">
        <v>2664</v>
      </c>
      <c r="J83" s="164">
        <v>6813</v>
      </c>
      <c r="K83" s="164">
        <v>14818</v>
      </c>
      <c r="L83" s="164">
        <v>5354</v>
      </c>
      <c r="M83" s="164">
        <v>2638</v>
      </c>
      <c r="N83" s="164">
        <v>9232</v>
      </c>
      <c r="O83" s="164">
        <v>2436</v>
      </c>
      <c r="P83" s="164">
        <v>2203</v>
      </c>
    </row>
    <row r="84" spans="1:16" hidden="1">
      <c r="A84" s="51">
        <v>35309</v>
      </c>
      <c r="B84" s="164">
        <v>107026</v>
      </c>
      <c r="C84" s="164">
        <f t="shared" si="1"/>
        <v>10000</v>
      </c>
      <c r="D84" s="164">
        <v>97026</v>
      </c>
      <c r="E84" s="164">
        <v>13712</v>
      </c>
      <c r="F84" s="164">
        <v>10134</v>
      </c>
      <c r="G84" s="164">
        <v>1925</v>
      </c>
      <c r="H84" s="164">
        <v>741</v>
      </c>
      <c r="I84" s="164">
        <v>2210</v>
      </c>
      <c r="J84" s="164">
        <v>5578</v>
      </c>
      <c r="K84" s="164">
        <v>12796</v>
      </c>
      <c r="L84" s="164">
        <v>6227</v>
      </c>
      <c r="M84" s="164">
        <v>2623</v>
      </c>
      <c r="N84" s="164">
        <v>8290</v>
      </c>
      <c r="O84" s="164">
        <v>1964</v>
      </c>
      <c r="P84" s="164">
        <v>2073</v>
      </c>
    </row>
    <row r="85" spans="1:16" hidden="1">
      <c r="A85" s="51">
        <v>35339</v>
      </c>
      <c r="B85" s="164">
        <v>132425</v>
      </c>
      <c r="C85" s="164">
        <f t="shared" si="1"/>
        <v>12933</v>
      </c>
      <c r="D85" s="164">
        <v>119492</v>
      </c>
      <c r="E85" s="164">
        <v>13526</v>
      </c>
      <c r="F85" s="164">
        <v>11777</v>
      </c>
      <c r="G85" s="164">
        <v>1707</v>
      </c>
      <c r="H85" s="164">
        <v>610</v>
      </c>
      <c r="I85" s="164">
        <v>2339</v>
      </c>
      <c r="J85" s="164">
        <v>6913</v>
      </c>
      <c r="K85" s="164">
        <v>15414</v>
      </c>
      <c r="L85" s="164">
        <v>10686</v>
      </c>
      <c r="M85" s="164">
        <v>3208</v>
      </c>
      <c r="N85" s="164">
        <v>10926</v>
      </c>
      <c r="O85" s="164">
        <v>1903</v>
      </c>
      <c r="P85" s="164">
        <v>2523</v>
      </c>
    </row>
    <row r="86" spans="1:16" hidden="1">
      <c r="A86" s="51">
        <v>35370</v>
      </c>
      <c r="B86" s="164">
        <v>133999</v>
      </c>
      <c r="C86" s="164">
        <f t="shared" si="1"/>
        <v>10162</v>
      </c>
      <c r="D86" s="164">
        <v>123837</v>
      </c>
      <c r="E86" s="164">
        <v>14029</v>
      </c>
      <c r="F86" s="164">
        <v>21517</v>
      </c>
      <c r="G86" s="164">
        <v>1349</v>
      </c>
      <c r="H86" s="164">
        <v>717</v>
      </c>
      <c r="I86" s="164">
        <v>2304</v>
      </c>
      <c r="J86" s="164">
        <v>7494</v>
      </c>
      <c r="K86" s="164">
        <v>12697</v>
      </c>
      <c r="L86" s="164">
        <v>9855</v>
      </c>
      <c r="M86" s="164">
        <v>3206</v>
      </c>
      <c r="N86" s="164">
        <v>10250</v>
      </c>
      <c r="O86" s="164">
        <v>2153</v>
      </c>
      <c r="P86" s="164">
        <v>2167</v>
      </c>
    </row>
    <row r="87" spans="1:16" hidden="1">
      <c r="A87" s="51">
        <v>35400</v>
      </c>
      <c r="B87" s="164">
        <v>84720</v>
      </c>
      <c r="C87" s="164">
        <f t="shared" si="1"/>
        <v>9100</v>
      </c>
      <c r="D87" s="164">
        <v>75620</v>
      </c>
      <c r="E87" s="164">
        <v>10535</v>
      </c>
      <c r="F87" s="164">
        <v>6031</v>
      </c>
      <c r="G87" s="164">
        <v>984</v>
      </c>
      <c r="H87" s="164">
        <v>720</v>
      </c>
      <c r="I87" s="164">
        <v>2468</v>
      </c>
      <c r="J87" s="164">
        <v>4632</v>
      </c>
      <c r="K87" s="164">
        <v>8345</v>
      </c>
      <c r="L87" s="164">
        <v>5519</v>
      </c>
      <c r="M87" s="164">
        <v>1850</v>
      </c>
      <c r="N87" s="164">
        <v>6811</v>
      </c>
      <c r="O87" s="164">
        <v>1261</v>
      </c>
      <c r="P87" s="164">
        <v>1277</v>
      </c>
    </row>
    <row r="88" spans="1:16" hidden="1">
      <c r="A88" s="51">
        <v>35431</v>
      </c>
      <c r="B88" s="164">
        <v>95568</v>
      </c>
      <c r="C88" s="164">
        <f t="shared" si="1"/>
        <v>9197</v>
      </c>
      <c r="D88" s="164">
        <v>86371</v>
      </c>
      <c r="E88" s="164">
        <v>13055</v>
      </c>
      <c r="F88" s="164">
        <v>5329</v>
      </c>
      <c r="G88" s="164">
        <v>1510</v>
      </c>
      <c r="H88" s="164">
        <v>714</v>
      </c>
      <c r="I88" s="164">
        <v>2341</v>
      </c>
      <c r="J88" s="164">
        <v>5205</v>
      </c>
      <c r="K88" s="164">
        <v>7547</v>
      </c>
      <c r="L88" s="164">
        <v>5830</v>
      </c>
      <c r="M88" s="164">
        <v>2723</v>
      </c>
      <c r="N88" s="164">
        <v>8084</v>
      </c>
      <c r="O88" s="164">
        <v>1921</v>
      </c>
      <c r="P88" s="164">
        <v>1237</v>
      </c>
    </row>
    <row r="89" spans="1:16" hidden="1">
      <c r="A89" s="51">
        <v>35462</v>
      </c>
      <c r="B89" s="164">
        <v>109594</v>
      </c>
      <c r="C89" s="164">
        <f t="shared" si="1"/>
        <v>10047</v>
      </c>
      <c r="D89" s="164">
        <v>99547</v>
      </c>
      <c r="E89" s="164">
        <v>13515</v>
      </c>
      <c r="F89" s="164">
        <v>9050</v>
      </c>
      <c r="G89" s="164">
        <v>1403</v>
      </c>
      <c r="H89" s="164">
        <v>649</v>
      </c>
      <c r="I89" s="164">
        <v>2760</v>
      </c>
      <c r="J89" s="164">
        <v>6369</v>
      </c>
      <c r="K89" s="164">
        <v>10279</v>
      </c>
      <c r="L89" s="164">
        <v>6224</v>
      </c>
      <c r="M89" s="164">
        <v>3173</v>
      </c>
      <c r="N89" s="164">
        <v>9206</v>
      </c>
      <c r="O89" s="164">
        <v>2278</v>
      </c>
      <c r="P89" s="164">
        <v>1401</v>
      </c>
    </row>
    <row r="90" spans="1:16" hidden="1">
      <c r="A90" s="51">
        <v>35490</v>
      </c>
      <c r="B90" s="164">
        <v>113988</v>
      </c>
      <c r="C90" s="164">
        <f t="shared" si="1"/>
        <v>12905</v>
      </c>
      <c r="D90" s="164">
        <v>101083</v>
      </c>
      <c r="E90" s="164">
        <v>13504</v>
      </c>
      <c r="F90" s="164">
        <v>9082</v>
      </c>
      <c r="G90" s="164">
        <v>1506</v>
      </c>
      <c r="H90" s="164">
        <v>706</v>
      </c>
      <c r="I90" s="164">
        <v>2763</v>
      </c>
      <c r="J90" s="164">
        <v>9675</v>
      </c>
      <c r="K90" s="164">
        <v>12361</v>
      </c>
      <c r="L90" s="164">
        <v>6596</v>
      </c>
      <c r="M90" s="164">
        <v>2963</v>
      </c>
      <c r="N90" s="164">
        <v>9659</v>
      </c>
      <c r="O90" s="164">
        <v>1840</v>
      </c>
      <c r="P90" s="164">
        <v>1137</v>
      </c>
    </row>
    <row r="91" spans="1:16" hidden="1">
      <c r="A91" s="51">
        <v>35521</v>
      </c>
      <c r="B91" s="164">
        <v>155317</v>
      </c>
      <c r="C91" s="164">
        <f t="shared" si="1"/>
        <v>14356</v>
      </c>
      <c r="D91" s="164">
        <v>140961</v>
      </c>
      <c r="E91" s="164">
        <v>20656</v>
      </c>
      <c r="F91" s="164">
        <v>31432</v>
      </c>
      <c r="G91" s="164">
        <v>1668</v>
      </c>
      <c r="H91" s="164">
        <v>606</v>
      </c>
      <c r="I91" s="164">
        <v>2900</v>
      </c>
      <c r="J91" s="164">
        <v>10135</v>
      </c>
      <c r="K91" s="164">
        <v>16215</v>
      </c>
      <c r="L91" s="164">
        <v>9058</v>
      </c>
      <c r="M91" s="164">
        <v>2563</v>
      </c>
      <c r="N91" s="164">
        <v>8147</v>
      </c>
      <c r="O91" s="164">
        <v>2403</v>
      </c>
      <c r="P91" s="164">
        <v>1552</v>
      </c>
    </row>
    <row r="92" spans="1:16" hidden="1">
      <c r="A92" s="51">
        <v>35551</v>
      </c>
      <c r="B92" s="164">
        <v>128871</v>
      </c>
      <c r="C92" s="164">
        <f t="shared" si="1"/>
        <v>11864</v>
      </c>
      <c r="D92" s="164">
        <v>117007</v>
      </c>
      <c r="E92" s="164">
        <v>14672</v>
      </c>
      <c r="F92" s="164">
        <v>16374</v>
      </c>
      <c r="G92" s="164">
        <v>1427</v>
      </c>
      <c r="H92" s="164">
        <v>663</v>
      </c>
      <c r="I92" s="164">
        <v>2700</v>
      </c>
      <c r="J92" s="164">
        <v>9121</v>
      </c>
      <c r="K92" s="164">
        <v>12515</v>
      </c>
      <c r="L92" s="164">
        <v>11397</v>
      </c>
      <c r="M92" s="164">
        <v>3052</v>
      </c>
      <c r="N92" s="164">
        <v>8871</v>
      </c>
      <c r="O92" s="164">
        <v>5185</v>
      </c>
      <c r="P92" s="164">
        <v>1240</v>
      </c>
    </row>
    <row r="93" spans="1:16" hidden="1">
      <c r="A93" s="51">
        <v>35582</v>
      </c>
      <c r="B93" s="164">
        <v>123083</v>
      </c>
      <c r="C93" s="164">
        <f t="shared" si="1"/>
        <v>13526</v>
      </c>
      <c r="D93" s="164">
        <v>109557</v>
      </c>
      <c r="E93" s="164">
        <v>14992</v>
      </c>
      <c r="F93" s="164">
        <v>10831</v>
      </c>
      <c r="G93" s="164">
        <v>1881</v>
      </c>
      <c r="H93" s="164">
        <v>829</v>
      </c>
      <c r="I93" s="164">
        <v>2440</v>
      </c>
      <c r="J93" s="164">
        <v>10430</v>
      </c>
      <c r="K93" s="164">
        <v>16826</v>
      </c>
      <c r="L93" s="164">
        <v>8064</v>
      </c>
      <c r="M93" s="164">
        <v>2898</v>
      </c>
      <c r="N93" s="164">
        <v>9316</v>
      </c>
      <c r="O93" s="164">
        <v>3737</v>
      </c>
      <c r="P93" s="164">
        <v>2630</v>
      </c>
    </row>
    <row r="94" spans="1:16" hidden="1">
      <c r="A94" s="51">
        <v>35612</v>
      </c>
      <c r="B94" s="164">
        <v>135432</v>
      </c>
      <c r="C94" s="164">
        <f t="shared" si="1"/>
        <v>16672</v>
      </c>
      <c r="D94" s="164">
        <v>118760</v>
      </c>
      <c r="E94" s="164">
        <v>15765</v>
      </c>
      <c r="F94" s="164">
        <v>8502</v>
      </c>
      <c r="G94" s="164">
        <v>1763</v>
      </c>
      <c r="H94" s="164">
        <v>672</v>
      </c>
      <c r="I94" s="164">
        <v>3120</v>
      </c>
      <c r="J94" s="164">
        <v>9304</v>
      </c>
      <c r="K94" s="164">
        <v>21567</v>
      </c>
      <c r="L94" s="164">
        <v>9634</v>
      </c>
      <c r="M94" s="164">
        <v>3596</v>
      </c>
      <c r="N94" s="164">
        <v>9912</v>
      </c>
      <c r="O94" s="164">
        <v>4842</v>
      </c>
      <c r="P94" s="164">
        <v>1380</v>
      </c>
    </row>
    <row r="95" spans="1:16" hidden="1">
      <c r="A95" s="51">
        <v>35643</v>
      </c>
      <c r="B95" s="164">
        <v>131768</v>
      </c>
      <c r="C95" s="164">
        <f t="shared" si="1"/>
        <v>13959</v>
      </c>
      <c r="D95" s="164">
        <v>117809</v>
      </c>
      <c r="E95" s="164">
        <v>15543</v>
      </c>
      <c r="F95" s="164">
        <v>6233</v>
      </c>
      <c r="G95" s="164">
        <v>1721</v>
      </c>
      <c r="H95" s="164">
        <v>696</v>
      </c>
      <c r="I95" s="164">
        <v>2198</v>
      </c>
      <c r="J95" s="164">
        <v>6281</v>
      </c>
      <c r="K95" s="164">
        <v>20005</v>
      </c>
      <c r="L95" s="164">
        <v>11194</v>
      </c>
      <c r="M95" s="164">
        <v>3410</v>
      </c>
      <c r="N95" s="164">
        <v>11081</v>
      </c>
      <c r="O95" s="164">
        <v>6081</v>
      </c>
      <c r="P95" s="164">
        <v>2110</v>
      </c>
    </row>
    <row r="96" spans="1:16" hidden="1">
      <c r="A96" s="51">
        <v>35674</v>
      </c>
      <c r="B96" s="164">
        <v>119273</v>
      </c>
      <c r="C96" s="164">
        <f t="shared" si="1"/>
        <v>10956</v>
      </c>
      <c r="D96" s="164">
        <v>108317</v>
      </c>
      <c r="E96" s="164">
        <v>17160</v>
      </c>
      <c r="F96" s="164">
        <v>8794</v>
      </c>
      <c r="G96" s="164">
        <v>1422</v>
      </c>
      <c r="H96" s="164">
        <v>504</v>
      </c>
      <c r="I96" s="164">
        <v>2362</v>
      </c>
      <c r="J96" s="164">
        <v>9336</v>
      </c>
      <c r="K96" s="164">
        <v>10941</v>
      </c>
      <c r="L96" s="164">
        <v>7062</v>
      </c>
      <c r="M96" s="164">
        <v>3279</v>
      </c>
      <c r="N96" s="164">
        <v>10253</v>
      </c>
      <c r="O96" s="164">
        <v>3986</v>
      </c>
      <c r="P96" s="164">
        <v>1663</v>
      </c>
    </row>
    <row r="97" spans="1:16" hidden="1">
      <c r="A97" s="51">
        <v>35704</v>
      </c>
      <c r="B97" s="164">
        <v>137590</v>
      </c>
      <c r="C97" s="164">
        <f t="shared" si="1"/>
        <v>14373</v>
      </c>
      <c r="D97" s="164">
        <v>123217</v>
      </c>
      <c r="E97" s="164">
        <v>13845</v>
      </c>
      <c r="F97" s="164">
        <v>12731</v>
      </c>
      <c r="G97" s="164">
        <v>1751</v>
      </c>
      <c r="H97" s="164">
        <v>760</v>
      </c>
      <c r="I97" s="164">
        <v>3456</v>
      </c>
      <c r="J97" s="164">
        <v>11399</v>
      </c>
      <c r="K97" s="164">
        <v>16002</v>
      </c>
      <c r="L97" s="164">
        <v>7426</v>
      </c>
      <c r="M97" s="164">
        <v>3097</v>
      </c>
      <c r="N97" s="164">
        <v>13795</v>
      </c>
      <c r="O97" s="164">
        <v>8594</v>
      </c>
      <c r="P97" s="164">
        <v>2344</v>
      </c>
    </row>
    <row r="98" spans="1:16" hidden="1">
      <c r="A98" s="51">
        <v>35735</v>
      </c>
      <c r="B98" s="164">
        <v>127577</v>
      </c>
      <c r="C98" s="164">
        <f t="shared" si="1"/>
        <v>16269</v>
      </c>
      <c r="D98" s="164">
        <v>111308</v>
      </c>
      <c r="E98" s="164">
        <v>14830</v>
      </c>
      <c r="F98" s="164">
        <v>9963</v>
      </c>
      <c r="G98" s="164">
        <v>1617</v>
      </c>
      <c r="H98" s="164">
        <v>613</v>
      </c>
      <c r="I98" s="164">
        <v>2775</v>
      </c>
      <c r="J98" s="164">
        <v>9444</v>
      </c>
      <c r="K98" s="164">
        <v>15736</v>
      </c>
      <c r="L98" s="164">
        <v>8944</v>
      </c>
      <c r="M98" s="164">
        <v>3081</v>
      </c>
      <c r="N98" s="164">
        <v>10014</v>
      </c>
      <c r="O98" s="164">
        <v>6406</v>
      </c>
      <c r="P98" s="164">
        <v>1912</v>
      </c>
    </row>
    <row r="99" spans="1:16" hidden="1">
      <c r="A99" s="51">
        <v>35765</v>
      </c>
      <c r="B99" s="164">
        <v>98104</v>
      </c>
      <c r="C99" s="164">
        <f t="shared" si="1"/>
        <v>15430</v>
      </c>
      <c r="D99" s="164">
        <v>82674</v>
      </c>
      <c r="E99" s="164">
        <v>12960</v>
      </c>
      <c r="F99" s="164">
        <v>6749</v>
      </c>
      <c r="G99" s="164">
        <v>1648</v>
      </c>
      <c r="H99" s="164">
        <v>450</v>
      </c>
      <c r="I99" s="164">
        <v>2310</v>
      </c>
      <c r="J99" s="164">
        <v>7436</v>
      </c>
      <c r="K99" s="164">
        <v>11306</v>
      </c>
      <c r="L99" s="164">
        <v>6408</v>
      </c>
      <c r="M99" s="164">
        <v>2317</v>
      </c>
      <c r="N99" s="164">
        <v>6724</v>
      </c>
      <c r="O99" s="164">
        <v>1670</v>
      </c>
      <c r="P99" s="164">
        <v>1302</v>
      </c>
    </row>
    <row r="100" spans="1:16" hidden="1">
      <c r="A100" s="51">
        <v>35796</v>
      </c>
      <c r="B100" s="164">
        <v>105004</v>
      </c>
      <c r="C100" s="164">
        <f t="shared" si="1"/>
        <v>10158</v>
      </c>
      <c r="D100" s="164">
        <v>94846</v>
      </c>
      <c r="E100" s="164">
        <v>10414</v>
      </c>
      <c r="F100" s="164">
        <v>7305</v>
      </c>
      <c r="G100" s="164">
        <v>1749</v>
      </c>
      <c r="H100" s="164">
        <v>498</v>
      </c>
      <c r="I100" s="164">
        <v>2946</v>
      </c>
      <c r="J100" s="164">
        <v>6800</v>
      </c>
      <c r="K100" s="164">
        <v>11125</v>
      </c>
      <c r="L100" s="164">
        <v>5585</v>
      </c>
      <c r="M100" s="164">
        <v>3006</v>
      </c>
      <c r="N100" s="164">
        <v>8772</v>
      </c>
      <c r="O100" s="164">
        <v>2271</v>
      </c>
      <c r="P100" s="164">
        <v>2725</v>
      </c>
    </row>
    <row r="101" spans="1:16" hidden="1">
      <c r="A101" s="51">
        <v>35827</v>
      </c>
      <c r="B101" s="164">
        <v>118210</v>
      </c>
      <c r="C101" s="164">
        <f t="shared" si="1"/>
        <v>12121</v>
      </c>
      <c r="D101" s="164">
        <v>106089</v>
      </c>
      <c r="E101" s="164">
        <v>15957</v>
      </c>
      <c r="F101" s="164">
        <v>7851</v>
      </c>
      <c r="G101" s="164">
        <v>2117</v>
      </c>
      <c r="H101" s="164">
        <v>493</v>
      </c>
      <c r="I101" s="164">
        <v>2073</v>
      </c>
      <c r="J101" s="164">
        <v>8450</v>
      </c>
      <c r="K101" s="164">
        <v>10956</v>
      </c>
      <c r="L101" s="164">
        <v>7383</v>
      </c>
      <c r="M101" s="164">
        <v>3503</v>
      </c>
      <c r="N101" s="164">
        <v>8881</v>
      </c>
      <c r="O101" s="164">
        <v>3374</v>
      </c>
      <c r="P101" s="164">
        <v>1683</v>
      </c>
    </row>
    <row r="102" spans="1:16" hidden="1">
      <c r="A102" s="51">
        <v>35855</v>
      </c>
      <c r="B102" s="164">
        <v>132774</v>
      </c>
      <c r="C102" s="164">
        <f t="shared" si="1"/>
        <v>10901</v>
      </c>
      <c r="D102" s="164">
        <v>121873</v>
      </c>
      <c r="E102" s="164">
        <v>17248</v>
      </c>
      <c r="F102" s="164">
        <v>10074</v>
      </c>
      <c r="G102" s="164">
        <v>2290</v>
      </c>
      <c r="H102" s="164">
        <v>697</v>
      </c>
      <c r="I102" s="164">
        <v>2663</v>
      </c>
      <c r="J102" s="164">
        <v>10504</v>
      </c>
      <c r="K102" s="164">
        <v>11170</v>
      </c>
      <c r="L102" s="164">
        <v>8489</v>
      </c>
      <c r="M102" s="164">
        <v>3555</v>
      </c>
      <c r="N102" s="164">
        <v>10521</v>
      </c>
      <c r="O102" s="164">
        <v>3190</v>
      </c>
      <c r="P102" s="164">
        <v>2007</v>
      </c>
    </row>
    <row r="103" spans="1:16" hidden="1">
      <c r="A103" s="51">
        <v>35886</v>
      </c>
      <c r="B103" s="164">
        <v>134926</v>
      </c>
      <c r="C103" s="164">
        <f t="shared" si="1"/>
        <v>12225</v>
      </c>
      <c r="D103" s="164">
        <v>122701</v>
      </c>
      <c r="E103" s="164">
        <v>15936</v>
      </c>
      <c r="F103" s="164">
        <v>14132</v>
      </c>
      <c r="G103" s="164">
        <v>1880</v>
      </c>
      <c r="H103" s="164">
        <v>653</v>
      </c>
      <c r="I103" s="164">
        <v>2250</v>
      </c>
      <c r="J103" s="164">
        <v>9613</v>
      </c>
      <c r="K103" s="164">
        <v>18788</v>
      </c>
      <c r="L103" s="164">
        <v>8841</v>
      </c>
      <c r="M103" s="164">
        <v>3433</v>
      </c>
      <c r="N103" s="164">
        <v>9124</v>
      </c>
      <c r="O103" s="164">
        <v>3085</v>
      </c>
      <c r="P103" s="164">
        <v>2258</v>
      </c>
    </row>
    <row r="104" spans="1:16" hidden="1">
      <c r="A104" s="51">
        <v>35916</v>
      </c>
      <c r="B104" s="164">
        <v>126196</v>
      </c>
      <c r="C104" s="164">
        <f t="shared" si="1"/>
        <v>11897</v>
      </c>
      <c r="D104" s="164">
        <v>114299</v>
      </c>
      <c r="E104" s="164">
        <v>15160</v>
      </c>
      <c r="F104" s="164">
        <v>13035</v>
      </c>
      <c r="G104" s="164">
        <v>1946</v>
      </c>
      <c r="H104" s="164">
        <v>744</v>
      </c>
      <c r="I104" s="164">
        <v>2270</v>
      </c>
      <c r="J104" s="164">
        <v>11174</v>
      </c>
      <c r="K104" s="164">
        <v>10114</v>
      </c>
      <c r="L104" s="164">
        <v>8444</v>
      </c>
      <c r="M104" s="164">
        <v>5541</v>
      </c>
      <c r="N104" s="164">
        <v>9099</v>
      </c>
      <c r="O104" s="164">
        <v>2373</v>
      </c>
      <c r="P104" s="164">
        <v>1803</v>
      </c>
    </row>
    <row r="105" spans="1:16" hidden="1">
      <c r="A105" s="51">
        <v>35947</v>
      </c>
      <c r="B105" s="164">
        <v>140211</v>
      </c>
      <c r="C105" s="164">
        <f t="shared" si="1"/>
        <v>10993</v>
      </c>
      <c r="D105" s="164">
        <v>129218</v>
      </c>
      <c r="E105" s="164">
        <v>17145</v>
      </c>
      <c r="F105" s="164">
        <v>15984</v>
      </c>
      <c r="G105" s="164">
        <v>2879</v>
      </c>
      <c r="H105" s="164">
        <v>803</v>
      </c>
      <c r="I105" s="164">
        <v>2275</v>
      </c>
      <c r="J105" s="164">
        <v>11287</v>
      </c>
      <c r="K105" s="164">
        <v>13118</v>
      </c>
      <c r="L105" s="164">
        <v>7541</v>
      </c>
      <c r="M105" s="164">
        <v>4044</v>
      </c>
      <c r="N105" s="164">
        <v>10326</v>
      </c>
      <c r="O105" s="164">
        <v>7294</v>
      </c>
      <c r="P105" s="164">
        <v>1556</v>
      </c>
    </row>
    <row r="106" spans="1:16" hidden="1">
      <c r="A106" s="51">
        <v>35977</v>
      </c>
      <c r="B106" s="164">
        <v>137694</v>
      </c>
      <c r="C106" s="164">
        <f t="shared" si="1"/>
        <v>12249</v>
      </c>
      <c r="D106" s="164">
        <v>125445</v>
      </c>
      <c r="E106" s="164">
        <v>20355</v>
      </c>
      <c r="F106" s="164">
        <v>10790</v>
      </c>
      <c r="G106" s="164">
        <v>3176</v>
      </c>
      <c r="H106" s="164">
        <v>840</v>
      </c>
      <c r="I106" s="164">
        <v>2820</v>
      </c>
      <c r="J106" s="164">
        <v>11312</v>
      </c>
      <c r="K106" s="164">
        <v>10123</v>
      </c>
      <c r="L106" s="164">
        <v>6306</v>
      </c>
      <c r="M106" s="164">
        <v>6746</v>
      </c>
      <c r="N106" s="164">
        <v>11257</v>
      </c>
      <c r="O106" s="164">
        <v>2728</v>
      </c>
      <c r="P106" s="164">
        <v>1708</v>
      </c>
    </row>
    <row r="107" spans="1:16" hidden="1">
      <c r="A107" s="51">
        <v>36008</v>
      </c>
      <c r="B107" s="164">
        <v>110189</v>
      </c>
      <c r="C107" s="164">
        <f t="shared" si="1"/>
        <v>9949</v>
      </c>
      <c r="D107" s="164">
        <v>100240</v>
      </c>
      <c r="E107" s="164">
        <v>12514</v>
      </c>
      <c r="F107" s="164">
        <v>10694</v>
      </c>
      <c r="G107" s="164">
        <v>2844</v>
      </c>
      <c r="H107" s="164">
        <v>563</v>
      </c>
      <c r="I107" s="164">
        <v>2314</v>
      </c>
      <c r="J107" s="164">
        <v>9546</v>
      </c>
      <c r="K107" s="164">
        <v>9833</v>
      </c>
      <c r="L107" s="164">
        <v>4922</v>
      </c>
      <c r="M107" s="164">
        <v>4028</v>
      </c>
      <c r="N107" s="164">
        <v>8009</v>
      </c>
      <c r="O107" s="164">
        <v>2549</v>
      </c>
      <c r="P107" s="164">
        <v>1189</v>
      </c>
    </row>
    <row r="108" spans="1:16" hidden="1">
      <c r="A108" s="51">
        <v>36039</v>
      </c>
      <c r="B108" s="164">
        <v>125055</v>
      </c>
      <c r="C108" s="164">
        <f t="shared" si="1"/>
        <v>10342</v>
      </c>
      <c r="D108" s="164">
        <v>114713</v>
      </c>
      <c r="E108" s="164">
        <v>14367</v>
      </c>
      <c r="F108" s="164">
        <v>16388</v>
      </c>
      <c r="G108" s="164">
        <v>2078</v>
      </c>
      <c r="H108" s="164">
        <v>643</v>
      </c>
      <c r="I108" s="164">
        <v>2152</v>
      </c>
      <c r="J108" s="164">
        <v>11218</v>
      </c>
      <c r="K108" s="164">
        <v>10860</v>
      </c>
      <c r="L108" s="164">
        <v>7912</v>
      </c>
      <c r="M108" s="164">
        <v>3681</v>
      </c>
      <c r="N108" s="164">
        <v>8883</v>
      </c>
      <c r="O108" s="164">
        <v>2726</v>
      </c>
      <c r="P108" s="164">
        <v>644</v>
      </c>
    </row>
    <row r="109" spans="1:16" hidden="1">
      <c r="A109" s="51">
        <v>36069</v>
      </c>
      <c r="B109" s="164">
        <v>140864</v>
      </c>
      <c r="C109" s="164">
        <f t="shared" si="1"/>
        <v>11650</v>
      </c>
      <c r="D109" s="164">
        <v>129214</v>
      </c>
      <c r="E109" s="164">
        <v>13306</v>
      </c>
      <c r="F109" s="164">
        <v>18454</v>
      </c>
      <c r="G109" s="164">
        <v>2613</v>
      </c>
      <c r="H109" s="164">
        <v>711</v>
      </c>
      <c r="I109" s="164">
        <v>2670</v>
      </c>
      <c r="J109" s="164">
        <v>7752</v>
      </c>
      <c r="K109" s="164">
        <v>13161</v>
      </c>
      <c r="L109" s="164">
        <v>7093</v>
      </c>
      <c r="M109" s="164">
        <v>3555</v>
      </c>
      <c r="N109" s="164">
        <v>9357</v>
      </c>
      <c r="O109" s="164">
        <v>2497</v>
      </c>
      <c r="P109" s="164">
        <v>1880</v>
      </c>
    </row>
    <row r="110" spans="1:16" hidden="1">
      <c r="A110" s="51">
        <v>36100</v>
      </c>
      <c r="B110" s="164">
        <v>132126</v>
      </c>
      <c r="C110" s="164">
        <f t="shared" si="1"/>
        <v>11776</v>
      </c>
      <c r="D110" s="164">
        <v>120350</v>
      </c>
      <c r="E110" s="164">
        <v>15558</v>
      </c>
      <c r="F110" s="164">
        <v>9787</v>
      </c>
      <c r="G110" s="164">
        <v>2078</v>
      </c>
      <c r="H110" s="164">
        <v>664</v>
      </c>
      <c r="I110" s="164">
        <v>2940</v>
      </c>
      <c r="J110" s="164">
        <v>7353</v>
      </c>
      <c r="K110" s="164">
        <v>7718</v>
      </c>
      <c r="L110" s="164">
        <v>8045</v>
      </c>
      <c r="M110" s="164">
        <v>4060</v>
      </c>
      <c r="N110" s="164">
        <v>11538</v>
      </c>
      <c r="O110" s="164">
        <v>3298</v>
      </c>
      <c r="P110" s="164">
        <v>2209</v>
      </c>
    </row>
    <row r="111" spans="1:16" hidden="1">
      <c r="A111" s="51">
        <v>36130</v>
      </c>
      <c r="B111" s="164">
        <v>105750</v>
      </c>
      <c r="C111" s="164">
        <f t="shared" si="1"/>
        <v>9451</v>
      </c>
      <c r="D111" s="164">
        <v>96299</v>
      </c>
      <c r="E111" s="164">
        <v>13064</v>
      </c>
      <c r="F111" s="164">
        <v>9183</v>
      </c>
      <c r="G111" s="164">
        <v>2038</v>
      </c>
      <c r="H111" s="164">
        <v>606</v>
      </c>
      <c r="I111" s="164">
        <v>1989</v>
      </c>
      <c r="J111" s="164">
        <v>5837</v>
      </c>
      <c r="K111" s="164">
        <v>8504</v>
      </c>
      <c r="L111" s="164">
        <v>6311</v>
      </c>
      <c r="M111" s="164">
        <v>2461</v>
      </c>
      <c r="N111" s="164">
        <v>8059</v>
      </c>
      <c r="O111" s="164">
        <v>4920</v>
      </c>
      <c r="P111" s="164">
        <v>2547</v>
      </c>
    </row>
    <row r="112" spans="1:16" hidden="1">
      <c r="A112" s="51">
        <v>36161</v>
      </c>
      <c r="B112" s="164">
        <v>116744</v>
      </c>
      <c r="C112" s="164">
        <f t="shared" si="1"/>
        <v>11526</v>
      </c>
      <c r="D112" s="164">
        <v>105218</v>
      </c>
      <c r="E112" s="164">
        <v>12520</v>
      </c>
      <c r="F112" s="164">
        <v>14821</v>
      </c>
      <c r="G112" s="164">
        <v>4475</v>
      </c>
      <c r="H112" s="164">
        <v>774</v>
      </c>
      <c r="I112" s="164">
        <v>2372</v>
      </c>
      <c r="J112" s="164">
        <v>7524</v>
      </c>
      <c r="K112" s="164">
        <v>6389</v>
      </c>
      <c r="L112" s="164">
        <v>5737</v>
      </c>
      <c r="M112" s="164">
        <v>2312</v>
      </c>
      <c r="N112" s="164">
        <v>8543</v>
      </c>
      <c r="O112" s="164">
        <v>4197</v>
      </c>
      <c r="P112" s="164">
        <v>1338</v>
      </c>
    </row>
    <row r="113" spans="1:16" hidden="1">
      <c r="A113" s="51">
        <v>36192</v>
      </c>
      <c r="B113" s="164">
        <v>135829</v>
      </c>
      <c r="C113" s="164">
        <f t="shared" si="1"/>
        <v>10977</v>
      </c>
      <c r="D113" s="164">
        <v>124852</v>
      </c>
      <c r="E113" s="164">
        <v>16758</v>
      </c>
      <c r="F113" s="164">
        <v>7212</v>
      </c>
      <c r="G113" s="164">
        <v>1889</v>
      </c>
      <c r="H113" s="164">
        <v>1266</v>
      </c>
      <c r="I113" s="164">
        <v>2840</v>
      </c>
      <c r="J113" s="164">
        <v>9869</v>
      </c>
      <c r="K113" s="164">
        <v>20995</v>
      </c>
      <c r="L113" s="164">
        <v>6772</v>
      </c>
      <c r="M113" s="164">
        <v>4753</v>
      </c>
      <c r="N113" s="164">
        <v>10529</v>
      </c>
      <c r="O113" s="164">
        <v>5099</v>
      </c>
      <c r="P113" s="164">
        <v>2566</v>
      </c>
    </row>
    <row r="114" spans="1:16" hidden="1">
      <c r="A114" s="51">
        <v>36220</v>
      </c>
      <c r="B114" s="164">
        <v>149160</v>
      </c>
      <c r="C114" s="164">
        <f t="shared" si="1"/>
        <v>12016</v>
      </c>
      <c r="D114" s="164">
        <v>137144</v>
      </c>
      <c r="E114" s="164">
        <v>17963</v>
      </c>
      <c r="F114" s="164">
        <v>7700</v>
      </c>
      <c r="G114" s="164">
        <v>5594</v>
      </c>
      <c r="H114" s="164">
        <v>1470</v>
      </c>
      <c r="I114" s="164">
        <v>2791</v>
      </c>
      <c r="J114" s="164">
        <v>13314</v>
      </c>
      <c r="K114" s="164">
        <v>13003</v>
      </c>
      <c r="L114" s="164">
        <v>7606</v>
      </c>
      <c r="M114" s="164">
        <v>3608</v>
      </c>
      <c r="N114" s="164">
        <v>14386</v>
      </c>
      <c r="O114" s="164">
        <v>4282</v>
      </c>
      <c r="P114" s="164">
        <v>3298</v>
      </c>
    </row>
    <row r="115" spans="1:16" hidden="1">
      <c r="A115" s="51">
        <v>36251</v>
      </c>
      <c r="B115" s="164">
        <v>121396</v>
      </c>
      <c r="C115" s="164">
        <f t="shared" si="1"/>
        <v>9672</v>
      </c>
      <c r="D115" s="164">
        <v>111724</v>
      </c>
      <c r="E115" s="164">
        <v>14598</v>
      </c>
      <c r="F115" s="164">
        <v>11130</v>
      </c>
      <c r="G115" s="164">
        <v>3018</v>
      </c>
      <c r="H115" s="164">
        <v>870</v>
      </c>
      <c r="I115" s="164">
        <v>2692</v>
      </c>
      <c r="J115" s="164">
        <v>9251</v>
      </c>
      <c r="K115" s="164">
        <v>9928</v>
      </c>
      <c r="L115" s="164">
        <v>7216</v>
      </c>
      <c r="M115" s="164">
        <v>2713</v>
      </c>
      <c r="N115" s="164">
        <v>8187</v>
      </c>
      <c r="O115" s="164">
        <v>3516</v>
      </c>
      <c r="P115" s="164">
        <v>2160</v>
      </c>
    </row>
    <row r="116" spans="1:16" hidden="1">
      <c r="A116" s="51">
        <v>36281</v>
      </c>
      <c r="B116" s="164">
        <v>138800</v>
      </c>
      <c r="C116" s="164">
        <f t="shared" si="1"/>
        <v>16349</v>
      </c>
      <c r="D116" s="164">
        <v>122451</v>
      </c>
      <c r="E116" s="164">
        <v>19003</v>
      </c>
      <c r="F116" s="164">
        <v>15590</v>
      </c>
      <c r="G116" s="164">
        <v>1753</v>
      </c>
      <c r="H116" s="164">
        <v>1899</v>
      </c>
      <c r="I116" s="164">
        <v>3535</v>
      </c>
      <c r="J116" s="164">
        <v>9182</v>
      </c>
      <c r="K116" s="164">
        <v>8993</v>
      </c>
      <c r="L116" s="164">
        <v>7297</v>
      </c>
      <c r="M116" s="164">
        <v>3758</v>
      </c>
      <c r="N116" s="164">
        <v>10494</v>
      </c>
      <c r="O116" s="164">
        <v>4797</v>
      </c>
      <c r="P116" s="164">
        <v>3305</v>
      </c>
    </row>
    <row r="117" spans="1:16" hidden="1">
      <c r="A117" s="51">
        <v>36312</v>
      </c>
      <c r="B117" s="164">
        <v>144895</v>
      </c>
      <c r="C117" s="164">
        <f t="shared" si="1"/>
        <v>10456</v>
      </c>
      <c r="D117" s="164">
        <v>134439</v>
      </c>
      <c r="E117" s="164">
        <v>19674</v>
      </c>
      <c r="F117" s="164">
        <v>16411</v>
      </c>
      <c r="G117" s="164">
        <v>4782</v>
      </c>
      <c r="H117" s="164">
        <v>1044</v>
      </c>
      <c r="I117" s="164">
        <v>2947</v>
      </c>
      <c r="J117" s="164">
        <v>9158</v>
      </c>
      <c r="K117" s="164">
        <v>11020</v>
      </c>
      <c r="L117" s="164">
        <v>8377</v>
      </c>
      <c r="M117" s="164">
        <v>3862</v>
      </c>
      <c r="N117" s="164">
        <v>10513</v>
      </c>
      <c r="O117" s="164">
        <v>6478</v>
      </c>
      <c r="P117" s="164">
        <v>2694</v>
      </c>
    </row>
    <row r="118" spans="1:16" hidden="1">
      <c r="A118" s="51">
        <v>36342</v>
      </c>
      <c r="B118" s="164">
        <v>131917</v>
      </c>
      <c r="C118" s="164">
        <f t="shared" si="1"/>
        <v>10556</v>
      </c>
      <c r="D118" s="164">
        <v>121361</v>
      </c>
      <c r="E118" s="164">
        <v>16015</v>
      </c>
      <c r="F118" s="164">
        <v>11566</v>
      </c>
      <c r="G118" s="164">
        <v>1626</v>
      </c>
      <c r="H118" s="164">
        <v>1841</v>
      </c>
      <c r="I118" s="164">
        <v>3054</v>
      </c>
      <c r="J118" s="164">
        <v>9218</v>
      </c>
      <c r="K118" s="164">
        <v>10123</v>
      </c>
      <c r="L118" s="164">
        <v>8409</v>
      </c>
      <c r="M118" s="164">
        <v>4876</v>
      </c>
      <c r="N118" s="164">
        <v>10215</v>
      </c>
      <c r="O118" s="164">
        <v>7121</v>
      </c>
      <c r="P118" s="164">
        <v>2127</v>
      </c>
    </row>
    <row r="119" spans="1:16" hidden="1">
      <c r="A119" s="51">
        <v>36373</v>
      </c>
      <c r="B119" s="164">
        <v>131385</v>
      </c>
      <c r="C119" s="164">
        <f t="shared" si="1"/>
        <v>10558</v>
      </c>
      <c r="D119" s="164">
        <v>120827</v>
      </c>
      <c r="E119" s="164">
        <v>15112</v>
      </c>
      <c r="F119" s="164">
        <v>11085</v>
      </c>
      <c r="G119" s="164">
        <v>3892</v>
      </c>
      <c r="H119" s="164">
        <v>1328</v>
      </c>
      <c r="I119" s="164">
        <v>2739</v>
      </c>
      <c r="J119" s="164">
        <v>10273</v>
      </c>
      <c r="K119" s="164">
        <v>8433</v>
      </c>
      <c r="L119" s="164">
        <v>8155</v>
      </c>
      <c r="M119" s="164">
        <v>5221</v>
      </c>
      <c r="N119" s="164">
        <v>10248</v>
      </c>
      <c r="O119" s="164">
        <v>5695</v>
      </c>
      <c r="P119" s="164">
        <v>1711</v>
      </c>
    </row>
    <row r="120" spans="1:16" hidden="1">
      <c r="A120" s="51">
        <v>36404</v>
      </c>
      <c r="B120" s="164">
        <v>131256</v>
      </c>
      <c r="C120" s="164">
        <f t="shared" si="1"/>
        <v>11344</v>
      </c>
      <c r="D120" s="164">
        <v>119912</v>
      </c>
      <c r="E120" s="164">
        <v>14367</v>
      </c>
      <c r="F120" s="164">
        <v>9193</v>
      </c>
      <c r="G120" s="164">
        <v>4618</v>
      </c>
      <c r="H120" s="164">
        <v>653</v>
      </c>
      <c r="I120" s="164">
        <v>2125</v>
      </c>
      <c r="J120" s="164">
        <v>10730</v>
      </c>
      <c r="K120" s="164">
        <v>10404</v>
      </c>
      <c r="L120" s="164">
        <v>8882</v>
      </c>
      <c r="M120" s="164">
        <v>4026</v>
      </c>
      <c r="N120" s="164">
        <v>11747</v>
      </c>
      <c r="O120" s="164">
        <v>3620</v>
      </c>
      <c r="P120" s="164">
        <v>2402</v>
      </c>
    </row>
    <row r="121" spans="1:16" hidden="1">
      <c r="A121" s="51">
        <v>36434</v>
      </c>
      <c r="B121" s="164">
        <v>124702</v>
      </c>
      <c r="C121" s="164">
        <f t="shared" si="1"/>
        <v>10506</v>
      </c>
      <c r="D121" s="164">
        <v>114196</v>
      </c>
      <c r="E121" s="164">
        <v>12648</v>
      </c>
      <c r="F121" s="164">
        <v>8700</v>
      </c>
      <c r="G121" s="164">
        <v>2915</v>
      </c>
      <c r="H121" s="164">
        <v>1706</v>
      </c>
      <c r="I121" s="164">
        <v>2631</v>
      </c>
      <c r="J121" s="164">
        <v>11390</v>
      </c>
      <c r="K121" s="164">
        <v>10994</v>
      </c>
      <c r="L121" s="164">
        <v>6937</v>
      </c>
      <c r="M121" s="164">
        <v>4049</v>
      </c>
      <c r="N121" s="164">
        <v>13102</v>
      </c>
      <c r="O121" s="164">
        <v>2119</v>
      </c>
      <c r="P121" s="164">
        <v>2958</v>
      </c>
    </row>
    <row r="122" spans="1:16" hidden="1">
      <c r="A122" s="51">
        <v>36465</v>
      </c>
      <c r="B122" s="164">
        <v>160052</v>
      </c>
      <c r="C122" s="164">
        <f t="shared" si="1"/>
        <v>12771</v>
      </c>
      <c r="D122" s="164">
        <v>147281</v>
      </c>
      <c r="E122" s="164">
        <v>14376</v>
      </c>
      <c r="F122" s="164">
        <v>16092</v>
      </c>
      <c r="G122" s="164">
        <v>3529</v>
      </c>
      <c r="H122" s="164">
        <v>1900</v>
      </c>
      <c r="I122" s="164">
        <v>3298</v>
      </c>
      <c r="J122" s="164">
        <v>11126</v>
      </c>
      <c r="K122" s="164">
        <v>10171</v>
      </c>
      <c r="L122" s="164">
        <v>7248</v>
      </c>
      <c r="M122" s="164">
        <v>4107</v>
      </c>
      <c r="N122" s="164">
        <v>34532</v>
      </c>
      <c r="O122" s="164">
        <v>3588</v>
      </c>
      <c r="P122" s="164">
        <v>2731</v>
      </c>
    </row>
    <row r="123" spans="1:16" hidden="1">
      <c r="A123" s="51">
        <v>36495</v>
      </c>
      <c r="B123" s="164">
        <v>95752</v>
      </c>
      <c r="C123" s="164">
        <f t="shared" si="1"/>
        <v>9519</v>
      </c>
      <c r="D123" s="164">
        <v>86233</v>
      </c>
      <c r="E123" s="164">
        <v>10794</v>
      </c>
      <c r="F123" s="164">
        <v>5228</v>
      </c>
      <c r="G123" s="164">
        <v>1371</v>
      </c>
      <c r="H123" s="164">
        <v>1035</v>
      </c>
      <c r="I123" s="164">
        <v>2544</v>
      </c>
      <c r="J123" s="164">
        <v>7143</v>
      </c>
      <c r="K123" s="164">
        <v>7026</v>
      </c>
      <c r="L123" s="164">
        <v>6191</v>
      </c>
      <c r="M123" s="164">
        <v>3279</v>
      </c>
      <c r="N123" s="164">
        <v>11481</v>
      </c>
      <c r="O123" s="164">
        <v>4399</v>
      </c>
      <c r="P123" s="164">
        <v>1750</v>
      </c>
    </row>
    <row r="124" spans="1:16" hidden="1">
      <c r="A124" s="51">
        <v>36526</v>
      </c>
      <c r="B124" s="235">
        <v>124081</v>
      </c>
      <c r="C124" s="164">
        <f t="shared" si="1"/>
        <v>9390</v>
      </c>
      <c r="D124" s="235">
        <v>114691</v>
      </c>
      <c r="E124" s="164">
        <v>10668</v>
      </c>
      <c r="F124" s="164">
        <v>11056</v>
      </c>
      <c r="G124" s="164">
        <v>5408</v>
      </c>
      <c r="H124" s="164">
        <v>1161</v>
      </c>
      <c r="I124" s="164">
        <v>2093</v>
      </c>
      <c r="J124" s="164">
        <v>7620</v>
      </c>
      <c r="K124" s="164">
        <v>9349</v>
      </c>
      <c r="L124" s="164">
        <v>7528</v>
      </c>
      <c r="M124" s="164">
        <v>3221</v>
      </c>
      <c r="N124" s="164">
        <v>8083</v>
      </c>
      <c r="O124" s="164">
        <v>4678</v>
      </c>
      <c r="P124" s="164">
        <v>2417</v>
      </c>
    </row>
    <row r="125" spans="1:16" hidden="1">
      <c r="A125" s="51">
        <v>36557</v>
      </c>
      <c r="B125" s="235">
        <v>161906</v>
      </c>
      <c r="C125" s="164">
        <f t="shared" si="1"/>
        <v>23667</v>
      </c>
      <c r="D125" s="235">
        <v>138239</v>
      </c>
      <c r="E125" s="164">
        <v>18081</v>
      </c>
      <c r="F125" s="164">
        <v>10629</v>
      </c>
      <c r="G125" s="164">
        <v>3529</v>
      </c>
      <c r="H125" s="164">
        <v>1840</v>
      </c>
      <c r="I125" s="164">
        <v>3453</v>
      </c>
      <c r="J125" s="164">
        <v>12037</v>
      </c>
      <c r="K125" s="164">
        <v>9665</v>
      </c>
      <c r="L125" s="164">
        <v>6721</v>
      </c>
      <c r="M125" s="164">
        <v>3844</v>
      </c>
      <c r="N125" s="164">
        <v>18499</v>
      </c>
      <c r="O125" s="164">
        <v>5302</v>
      </c>
      <c r="P125" s="164">
        <v>3361</v>
      </c>
    </row>
    <row r="126" spans="1:16" hidden="1">
      <c r="A126" s="51">
        <v>36586</v>
      </c>
      <c r="B126" s="235">
        <v>160973</v>
      </c>
      <c r="C126" s="164">
        <f t="shared" si="1"/>
        <v>17214</v>
      </c>
      <c r="D126" s="235">
        <v>143759</v>
      </c>
      <c r="E126" s="164">
        <v>21376</v>
      </c>
      <c r="F126" s="164">
        <v>9636</v>
      </c>
      <c r="G126" s="164">
        <v>5075</v>
      </c>
      <c r="H126" s="164">
        <v>1957</v>
      </c>
      <c r="I126" s="164">
        <v>3244</v>
      </c>
      <c r="J126" s="164">
        <v>9826</v>
      </c>
      <c r="K126" s="164">
        <v>12368</v>
      </c>
      <c r="L126" s="164">
        <v>7719</v>
      </c>
      <c r="M126" s="164">
        <v>4694</v>
      </c>
      <c r="N126" s="164">
        <v>10326</v>
      </c>
      <c r="O126" s="164">
        <v>4610</v>
      </c>
      <c r="P126" s="164">
        <v>3246</v>
      </c>
    </row>
    <row r="127" spans="1:16" hidden="1">
      <c r="A127" s="51">
        <v>36617</v>
      </c>
      <c r="B127" s="235">
        <v>119306</v>
      </c>
      <c r="C127" s="164">
        <f t="shared" si="1"/>
        <v>12875</v>
      </c>
      <c r="D127" s="235">
        <v>106431</v>
      </c>
      <c r="E127" s="164">
        <v>18080</v>
      </c>
      <c r="F127" s="164">
        <v>4931</v>
      </c>
      <c r="G127" s="164">
        <v>2405</v>
      </c>
      <c r="H127" s="164">
        <v>1221</v>
      </c>
      <c r="I127" s="164">
        <v>2453</v>
      </c>
      <c r="J127" s="164">
        <v>8514</v>
      </c>
      <c r="K127" s="164">
        <v>7207</v>
      </c>
      <c r="L127" s="164">
        <v>6803</v>
      </c>
      <c r="M127" s="164">
        <v>3206</v>
      </c>
      <c r="N127" s="164">
        <v>8614</v>
      </c>
      <c r="O127" s="164">
        <v>2581</v>
      </c>
      <c r="P127" s="164">
        <v>1230</v>
      </c>
    </row>
    <row r="128" spans="1:16" hidden="1">
      <c r="A128" s="51">
        <v>36647</v>
      </c>
      <c r="B128" s="235">
        <v>172898</v>
      </c>
      <c r="C128" s="164">
        <f t="shared" si="1"/>
        <v>17055</v>
      </c>
      <c r="D128" s="235">
        <v>155843</v>
      </c>
      <c r="E128" s="164">
        <v>21903</v>
      </c>
      <c r="F128" s="164">
        <v>10615</v>
      </c>
      <c r="G128" s="164">
        <v>1787</v>
      </c>
      <c r="H128" s="164">
        <v>1657</v>
      </c>
      <c r="I128" s="164">
        <v>2763</v>
      </c>
      <c r="J128" s="164">
        <v>9729</v>
      </c>
      <c r="K128" s="164">
        <v>9615</v>
      </c>
      <c r="L128" s="164">
        <v>7109</v>
      </c>
      <c r="M128" s="164">
        <v>5149</v>
      </c>
      <c r="N128" s="164">
        <v>21124</v>
      </c>
      <c r="O128" s="164">
        <v>3702</v>
      </c>
      <c r="P128" s="164">
        <v>2374</v>
      </c>
    </row>
    <row r="129" spans="1:16" hidden="1">
      <c r="A129" s="51">
        <v>36678</v>
      </c>
      <c r="B129" s="235">
        <v>156444</v>
      </c>
      <c r="C129" s="164">
        <f t="shared" si="1"/>
        <v>17768</v>
      </c>
      <c r="D129" s="235">
        <v>138676</v>
      </c>
      <c r="E129" s="164">
        <v>17375</v>
      </c>
      <c r="F129" s="164">
        <v>7860</v>
      </c>
      <c r="G129" s="164">
        <v>2066</v>
      </c>
      <c r="H129" s="164">
        <v>1370</v>
      </c>
      <c r="I129" s="164">
        <v>2620</v>
      </c>
      <c r="J129" s="164">
        <v>13017</v>
      </c>
      <c r="K129" s="164">
        <v>12529</v>
      </c>
      <c r="L129" s="164">
        <v>8040</v>
      </c>
      <c r="M129" s="164">
        <v>3957</v>
      </c>
      <c r="N129" s="164">
        <v>10779</v>
      </c>
      <c r="O129" s="164">
        <v>2906</v>
      </c>
      <c r="P129" s="164">
        <v>3497</v>
      </c>
    </row>
    <row r="130" spans="1:16" hidden="1">
      <c r="A130" s="51">
        <v>36708</v>
      </c>
      <c r="B130" s="235">
        <v>150334</v>
      </c>
      <c r="C130" s="164">
        <f t="shared" si="1"/>
        <v>15159</v>
      </c>
      <c r="D130" s="235">
        <v>135175</v>
      </c>
      <c r="E130" s="164">
        <v>16251</v>
      </c>
      <c r="F130" s="164">
        <v>9682</v>
      </c>
      <c r="G130" s="164">
        <v>4937</v>
      </c>
      <c r="H130" s="164">
        <v>1204</v>
      </c>
      <c r="I130" s="164">
        <v>3594</v>
      </c>
      <c r="J130" s="164">
        <v>9352</v>
      </c>
      <c r="K130" s="164">
        <v>9998</v>
      </c>
      <c r="L130" s="164">
        <v>8252</v>
      </c>
      <c r="M130" s="164">
        <v>3664</v>
      </c>
      <c r="N130" s="164">
        <v>9205</v>
      </c>
      <c r="O130" s="164">
        <v>3668</v>
      </c>
      <c r="P130" s="164">
        <v>2705</v>
      </c>
    </row>
    <row r="131" spans="1:16" hidden="1">
      <c r="A131" s="51">
        <v>36739</v>
      </c>
      <c r="B131" s="235">
        <v>151674</v>
      </c>
      <c r="C131" s="164">
        <f t="shared" si="1"/>
        <v>12679</v>
      </c>
      <c r="D131" s="235">
        <v>138995</v>
      </c>
      <c r="E131" s="164">
        <v>21516</v>
      </c>
      <c r="F131" s="164">
        <v>10103</v>
      </c>
      <c r="G131" s="164">
        <v>2555</v>
      </c>
      <c r="H131" s="164">
        <v>1225</v>
      </c>
      <c r="I131" s="164">
        <v>4020</v>
      </c>
      <c r="J131" s="164">
        <v>10400</v>
      </c>
      <c r="K131" s="164">
        <v>8852</v>
      </c>
      <c r="L131" s="164">
        <v>8347</v>
      </c>
      <c r="M131" s="164">
        <v>3837</v>
      </c>
      <c r="N131" s="164">
        <v>7609</v>
      </c>
      <c r="O131" s="164">
        <v>2558</v>
      </c>
      <c r="P131" s="164">
        <v>2778</v>
      </c>
    </row>
    <row r="132" spans="1:16" hidden="1">
      <c r="A132" s="51">
        <v>36770</v>
      </c>
      <c r="B132" s="235">
        <v>139854</v>
      </c>
      <c r="C132" s="164">
        <f t="shared" si="1"/>
        <v>11549</v>
      </c>
      <c r="D132" s="235">
        <v>128305</v>
      </c>
      <c r="E132" s="164">
        <v>16811</v>
      </c>
      <c r="F132" s="164">
        <v>11157</v>
      </c>
      <c r="G132" s="164">
        <v>2099</v>
      </c>
      <c r="H132" s="164">
        <v>1039</v>
      </c>
      <c r="I132" s="164">
        <v>2725</v>
      </c>
      <c r="J132" s="164">
        <v>8862</v>
      </c>
      <c r="K132" s="164">
        <v>8419</v>
      </c>
      <c r="L132" s="164">
        <v>6946</v>
      </c>
      <c r="M132" s="164">
        <v>3129</v>
      </c>
      <c r="N132" s="164">
        <v>10055</v>
      </c>
      <c r="O132" s="164">
        <v>4072</v>
      </c>
      <c r="P132" s="164">
        <v>2876</v>
      </c>
    </row>
    <row r="133" spans="1:16" hidden="1">
      <c r="A133" s="51">
        <v>36800</v>
      </c>
      <c r="B133" s="235">
        <v>149027</v>
      </c>
      <c r="C133" s="164">
        <f t="shared" ref="C133:C196" si="2">B133-D133</f>
        <v>13600</v>
      </c>
      <c r="D133" s="235">
        <v>135427</v>
      </c>
      <c r="E133" s="164">
        <v>18226</v>
      </c>
      <c r="F133" s="164">
        <v>11678</v>
      </c>
      <c r="G133" s="164">
        <v>1894</v>
      </c>
      <c r="H133" s="164">
        <v>1842</v>
      </c>
      <c r="I133" s="164">
        <v>2417</v>
      </c>
      <c r="J133" s="164">
        <v>9857</v>
      </c>
      <c r="K133" s="164">
        <v>8419</v>
      </c>
      <c r="L133" s="164">
        <v>9843</v>
      </c>
      <c r="M133" s="164">
        <v>3673</v>
      </c>
      <c r="N133" s="164">
        <v>10870</v>
      </c>
      <c r="O133" s="164">
        <v>3362</v>
      </c>
      <c r="P133" s="164">
        <v>3516</v>
      </c>
    </row>
    <row r="134" spans="1:16" hidden="1">
      <c r="A134" s="51">
        <v>36831</v>
      </c>
      <c r="B134" s="235">
        <v>161359</v>
      </c>
      <c r="C134" s="164">
        <f t="shared" si="2"/>
        <v>13719</v>
      </c>
      <c r="D134" s="235">
        <v>147640</v>
      </c>
      <c r="E134" s="164">
        <v>21303</v>
      </c>
      <c r="F134" s="164">
        <v>14388</v>
      </c>
      <c r="G134" s="164">
        <v>2876</v>
      </c>
      <c r="H134" s="164">
        <v>1516</v>
      </c>
      <c r="I134" s="164">
        <v>4026</v>
      </c>
      <c r="J134" s="164">
        <v>9305</v>
      </c>
      <c r="K134" s="164">
        <v>10352</v>
      </c>
      <c r="L134" s="164">
        <v>9972</v>
      </c>
      <c r="M134" s="164">
        <v>3212</v>
      </c>
      <c r="N134" s="164">
        <v>11268</v>
      </c>
      <c r="O134" s="164">
        <v>3799</v>
      </c>
      <c r="P134" s="164">
        <v>3096</v>
      </c>
    </row>
    <row r="135" spans="1:16" hidden="1">
      <c r="A135" s="51">
        <v>36861</v>
      </c>
      <c r="B135" s="235">
        <v>111413</v>
      </c>
      <c r="C135" s="164">
        <f t="shared" si="2"/>
        <v>9003</v>
      </c>
      <c r="D135" s="235">
        <v>102410</v>
      </c>
      <c r="E135" s="164">
        <v>14891</v>
      </c>
      <c r="F135" s="164">
        <v>5228</v>
      </c>
      <c r="G135" s="164">
        <v>2348</v>
      </c>
      <c r="H135" s="164">
        <v>1442</v>
      </c>
      <c r="I135" s="164">
        <v>2489</v>
      </c>
      <c r="J135" s="164">
        <v>7043</v>
      </c>
      <c r="K135" s="164">
        <v>7216</v>
      </c>
      <c r="L135" s="164">
        <v>7067</v>
      </c>
      <c r="M135" s="164">
        <v>2694</v>
      </c>
      <c r="N135" s="164">
        <v>7599</v>
      </c>
      <c r="O135" s="164">
        <v>3307</v>
      </c>
      <c r="P135" s="164">
        <v>2485</v>
      </c>
    </row>
    <row r="136" spans="1:16" hidden="1">
      <c r="A136" s="51">
        <v>36892</v>
      </c>
      <c r="B136" s="235">
        <v>136032</v>
      </c>
      <c r="C136" s="164">
        <f t="shared" si="2"/>
        <v>12145</v>
      </c>
      <c r="D136" s="235">
        <v>123887</v>
      </c>
      <c r="E136" s="164">
        <v>12891</v>
      </c>
      <c r="F136" s="164">
        <v>9509</v>
      </c>
      <c r="G136" s="164">
        <v>1938</v>
      </c>
      <c r="H136" s="164">
        <v>1442</v>
      </c>
      <c r="I136" s="164">
        <v>3771</v>
      </c>
      <c r="J136" s="164">
        <v>6484</v>
      </c>
      <c r="K136" s="164">
        <v>7216</v>
      </c>
      <c r="L136" s="164">
        <v>7507</v>
      </c>
      <c r="M136" s="164">
        <v>3341</v>
      </c>
      <c r="N136" s="164">
        <v>11824</v>
      </c>
      <c r="O136" s="164">
        <v>3766</v>
      </c>
      <c r="P136" s="164">
        <v>6619</v>
      </c>
    </row>
    <row r="137" spans="1:16" hidden="1">
      <c r="A137" s="51">
        <v>36923</v>
      </c>
      <c r="B137" s="235">
        <v>158609</v>
      </c>
      <c r="C137" s="164">
        <f t="shared" si="2"/>
        <v>14553</v>
      </c>
      <c r="D137" s="235">
        <v>144056</v>
      </c>
      <c r="E137" s="164">
        <v>16231</v>
      </c>
      <c r="F137" s="164">
        <v>8948</v>
      </c>
      <c r="G137" s="164">
        <v>6556</v>
      </c>
      <c r="H137" s="164">
        <v>1035</v>
      </c>
      <c r="I137" s="164">
        <v>3877</v>
      </c>
      <c r="J137" s="164">
        <v>10829</v>
      </c>
      <c r="K137" s="164">
        <v>10785</v>
      </c>
      <c r="L137" s="164">
        <v>8718</v>
      </c>
      <c r="M137" s="164">
        <v>3704</v>
      </c>
      <c r="N137" s="164">
        <v>14951</v>
      </c>
      <c r="O137" s="164">
        <v>2813</v>
      </c>
      <c r="P137" s="164">
        <v>6619</v>
      </c>
    </row>
    <row r="138" spans="1:16" hidden="1">
      <c r="A138" s="51">
        <v>36951</v>
      </c>
      <c r="B138" s="235">
        <v>170966</v>
      </c>
      <c r="C138" s="164">
        <f t="shared" si="2"/>
        <v>13807</v>
      </c>
      <c r="D138" s="235">
        <v>157159</v>
      </c>
      <c r="E138" s="164">
        <v>23003</v>
      </c>
      <c r="F138" s="164">
        <v>10380</v>
      </c>
      <c r="G138" s="164">
        <v>3444</v>
      </c>
      <c r="H138" s="164">
        <v>1791</v>
      </c>
      <c r="I138" s="164">
        <v>3911</v>
      </c>
      <c r="J138" s="164">
        <v>10800</v>
      </c>
      <c r="K138" s="164">
        <v>12462</v>
      </c>
      <c r="L138" s="164">
        <v>8077</v>
      </c>
      <c r="M138" s="164">
        <v>3379</v>
      </c>
      <c r="N138" s="164">
        <v>16437</v>
      </c>
      <c r="O138" s="164">
        <v>2727</v>
      </c>
      <c r="P138" s="164">
        <v>1722</v>
      </c>
    </row>
    <row r="139" spans="1:16" hidden="1">
      <c r="A139" s="51">
        <v>36982</v>
      </c>
      <c r="B139" s="235">
        <v>144662</v>
      </c>
      <c r="C139" s="164">
        <f t="shared" si="2"/>
        <v>12491</v>
      </c>
      <c r="D139" s="235">
        <v>132171</v>
      </c>
      <c r="E139" s="164">
        <v>19119</v>
      </c>
      <c r="F139" s="164">
        <v>13057</v>
      </c>
      <c r="G139" s="164">
        <v>1708</v>
      </c>
      <c r="H139" s="164">
        <v>1842</v>
      </c>
      <c r="I139" s="164">
        <v>3300</v>
      </c>
      <c r="J139" s="164">
        <v>9504</v>
      </c>
      <c r="K139" s="164">
        <v>11320</v>
      </c>
      <c r="L139" s="164">
        <v>6134</v>
      </c>
      <c r="M139" s="164">
        <v>3220</v>
      </c>
      <c r="N139" s="164">
        <v>13222</v>
      </c>
      <c r="O139" s="164">
        <v>2261</v>
      </c>
      <c r="P139" s="164">
        <v>2636</v>
      </c>
    </row>
    <row r="140" spans="1:16" hidden="1">
      <c r="A140" s="51">
        <v>37012</v>
      </c>
      <c r="B140" s="235">
        <v>172191</v>
      </c>
      <c r="C140" s="164">
        <f t="shared" si="2"/>
        <v>15308</v>
      </c>
      <c r="D140" s="235">
        <v>156883</v>
      </c>
      <c r="E140" s="164">
        <v>21742</v>
      </c>
      <c r="F140" s="164">
        <v>12519</v>
      </c>
      <c r="G140" s="164">
        <v>3606</v>
      </c>
      <c r="H140" s="164">
        <v>1370</v>
      </c>
      <c r="I140" s="164">
        <v>4370</v>
      </c>
      <c r="J140" s="164">
        <v>9582</v>
      </c>
      <c r="K140" s="164">
        <v>11733</v>
      </c>
      <c r="L140" s="164">
        <v>8159</v>
      </c>
      <c r="M140" s="164">
        <v>4194</v>
      </c>
      <c r="N140" s="164">
        <v>19208</v>
      </c>
      <c r="O140" s="164">
        <v>2754</v>
      </c>
      <c r="P140" s="164">
        <v>2672</v>
      </c>
    </row>
    <row r="141" spans="1:16" hidden="1">
      <c r="A141" s="51">
        <v>37043</v>
      </c>
      <c r="B141" s="235">
        <v>152839</v>
      </c>
      <c r="C141" s="164">
        <f t="shared" si="2"/>
        <v>12183</v>
      </c>
      <c r="D141" s="235">
        <v>140656</v>
      </c>
      <c r="E141" s="164">
        <v>18385</v>
      </c>
      <c r="F141" s="164">
        <v>10095</v>
      </c>
      <c r="G141" s="164">
        <v>2367</v>
      </c>
      <c r="H141" s="164">
        <v>2028</v>
      </c>
      <c r="I141" s="164">
        <v>4646</v>
      </c>
      <c r="J141" s="164">
        <v>9000</v>
      </c>
      <c r="K141" s="164">
        <v>10826</v>
      </c>
      <c r="L141" s="164">
        <v>8252</v>
      </c>
      <c r="M141" s="164">
        <v>4067</v>
      </c>
      <c r="N141" s="164">
        <v>15049</v>
      </c>
      <c r="O141" s="164">
        <v>2277</v>
      </c>
      <c r="P141" s="164">
        <v>920</v>
      </c>
    </row>
    <row r="142" spans="1:16" hidden="1">
      <c r="A142" s="51">
        <v>37073</v>
      </c>
      <c r="B142" s="235">
        <v>150917</v>
      </c>
      <c r="C142" s="164">
        <f t="shared" si="2"/>
        <v>14517</v>
      </c>
      <c r="D142" s="235">
        <v>136400</v>
      </c>
      <c r="E142" s="164">
        <v>16644</v>
      </c>
      <c r="F142" s="164">
        <v>12649</v>
      </c>
      <c r="G142" s="164">
        <v>2139</v>
      </c>
      <c r="H142" s="164">
        <v>1657</v>
      </c>
      <c r="I142" s="164">
        <v>3721</v>
      </c>
      <c r="J142" s="164">
        <v>7614</v>
      </c>
      <c r="K142" s="164">
        <v>9282</v>
      </c>
      <c r="L142" s="164">
        <v>7352</v>
      </c>
      <c r="M142" s="164">
        <v>3405</v>
      </c>
      <c r="N142" s="164">
        <v>13749</v>
      </c>
      <c r="O142" s="164">
        <v>5577</v>
      </c>
      <c r="P142" s="164">
        <v>2763</v>
      </c>
    </row>
    <row r="143" spans="1:16" hidden="1">
      <c r="A143" s="51">
        <v>37104</v>
      </c>
      <c r="B143" s="235">
        <v>150483</v>
      </c>
      <c r="C143" s="164">
        <f t="shared" si="2"/>
        <v>12201</v>
      </c>
      <c r="D143" s="235">
        <v>138282</v>
      </c>
      <c r="E143" s="164">
        <v>16885</v>
      </c>
      <c r="F143" s="164">
        <v>10208</v>
      </c>
      <c r="G143" s="164">
        <v>1903</v>
      </c>
      <c r="H143" s="164">
        <v>1297</v>
      </c>
      <c r="I143" s="164">
        <v>3946</v>
      </c>
      <c r="J143" s="164">
        <v>9396</v>
      </c>
      <c r="K143" s="164">
        <v>10649</v>
      </c>
      <c r="L143" s="164">
        <v>6203</v>
      </c>
      <c r="M143" s="164">
        <v>3542</v>
      </c>
      <c r="N143" s="164">
        <v>11214</v>
      </c>
      <c r="O143" s="164">
        <v>6587</v>
      </c>
      <c r="P143" s="164">
        <v>4352</v>
      </c>
    </row>
    <row r="144" spans="1:16" hidden="1">
      <c r="A144" s="51">
        <v>37135</v>
      </c>
      <c r="B144" s="235">
        <v>124995</v>
      </c>
      <c r="C144" s="164">
        <f t="shared" si="2"/>
        <v>11225</v>
      </c>
      <c r="D144" s="235">
        <v>113770</v>
      </c>
      <c r="E144" s="164">
        <v>13065</v>
      </c>
      <c r="F144" s="164">
        <v>10443</v>
      </c>
      <c r="G144" s="164">
        <v>1775</v>
      </c>
      <c r="H144" s="164">
        <v>1957</v>
      </c>
      <c r="I144" s="164">
        <v>2410</v>
      </c>
      <c r="J144" s="164">
        <v>7270</v>
      </c>
      <c r="K144" s="164">
        <v>8720</v>
      </c>
      <c r="L144" s="164">
        <v>5032</v>
      </c>
      <c r="M144" s="164">
        <v>3550</v>
      </c>
      <c r="N144" s="164">
        <v>9986</v>
      </c>
      <c r="O144" s="164">
        <v>2337</v>
      </c>
      <c r="P144" s="164">
        <v>2596</v>
      </c>
    </row>
    <row r="145" spans="1:16" hidden="1">
      <c r="A145" s="51">
        <v>37165</v>
      </c>
      <c r="B145" s="235">
        <v>155913</v>
      </c>
      <c r="C145" s="164">
        <f t="shared" si="2"/>
        <v>15089</v>
      </c>
      <c r="D145" s="235">
        <v>140824</v>
      </c>
      <c r="E145" s="164">
        <v>15149</v>
      </c>
      <c r="F145" s="164">
        <v>12793</v>
      </c>
      <c r="G145" s="164">
        <v>2182</v>
      </c>
      <c r="H145" s="164">
        <v>1722</v>
      </c>
      <c r="I145" s="164">
        <v>3082</v>
      </c>
      <c r="J145" s="164">
        <v>10130</v>
      </c>
      <c r="K145" s="164">
        <v>8720</v>
      </c>
      <c r="L145" s="164">
        <v>7559</v>
      </c>
      <c r="M145" s="164">
        <v>3270</v>
      </c>
      <c r="N145" s="164">
        <v>15285</v>
      </c>
      <c r="O145" s="164">
        <v>2922</v>
      </c>
      <c r="P145" s="164">
        <v>2709</v>
      </c>
    </row>
    <row r="146" spans="1:16" hidden="1">
      <c r="A146" s="51">
        <v>37196</v>
      </c>
      <c r="B146" s="235">
        <v>180281</v>
      </c>
      <c r="C146" s="164">
        <f t="shared" si="2"/>
        <v>15729</v>
      </c>
      <c r="D146" s="235">
        <v>164552</v>
      </c>
      <c r="E146" s="164">
        <v>15508</v>
      </c>
      <c r="F146" s="164">
        <v>11184</v>
      </c>
      <c r="G146" s="164">
        <v>2225</v>
      </c>
      <c r="H146" s="164">
        <v>1722</v>
      </c>
      <c r="I146" s="164">
        <v>3315</v>
      </c>
      <c r="J146" s="164">
        <v>11873</v>
      </c>
      <c r="K146" s="164">
        <v>8720</v>
      </c>
      <c r="L146" s="164">
        <v>7007</v>
      </c>
      <c r="M146" s="164">
        <v>5306</v>
      </c>
      <c r="N146" s="164">
        <v>27118</v>
      </c>
      <c r="O146" s="164">
        <v>2894</v>
      </c>
      <c r="P146" s="164">
        <v>6617</v>
      </c>
    </row>
    <row r="147" spans="1:16" hidden="1">
      <c r="A147" s="51">
        <v>37226</v>
      </c>
      <c r="B147" s="235">
        <v>115766</v>
      </c>
      <c r="C147" s="164">
        <f t="shared" si="2"/>
        <v>8570</v>
      </c>
      <c r="D147" s="235">
        <v>107196</v>
      </c>
      <c r="E147" s="164">
        <v>11953</v>
      </c>
      <c r="F147" s="164">
        <v>4472</v>
      </c>
      <c r="G147" s="164">
        <v>1155</v>
      </c>
      <c r="H147" s="164">
        <v>1657</v>
      </c>
      <c r="I147" s="164">
        <v>1749</v>
      </c>
      <c r="J147" s="164">
        <v>7123</v>
      </c>
      <c r="K147" s="164">
        <v>6261</v>
      </c>
      <c r="L147" s="164">
        <v>5965</v>
      </c>
      <c r="M147" s="164">
        <v>2300</v>
      </c>
      <c r="N147" s="164">
        <v>18583</v>
      </c>
      <c r="O147" s="164">
        <v>2041</v>
      </c>
      <c r="P147" s="164">
        <v>7961</v>
      </c>
    </row>
    <row r="148" spans="1:16" hidden="1">
      <c r="A148" s="51">
        <v>37257</v>
      </c>
      <c r="B148" s="235">
        <v>133207</v>
      </c>
      <c r="C148" s="164">
        <f t="shared" si="2"/>
        <v>11342</v>
      </c>
      <c r="D148" s="235">
        <v>121865</v>
      </c>
      <c r="E148" s="164">
        <v>12399</v>
      </c>
      <c r="F148" s="164">
        <v>9395</v>
      </c>
      <c r="G148" s="164">
        <v>1684</v>
      </c>
      <c r="H148" s="164">
        <v>1657</v>
      </c>
      <c r="I148" s="164">
        <v>2947</v>
      </c>
      <c r="J148" s="164">
        <v>6618</v>
      </c>
      <c r="K148" s="164">
        <v>10413</v>
      </c>
      <c r="L148" s="164">
        <v>5931</v>
      </c>
      <c r="M148" s="164">
        <v>3111</v>
      </c>
      <c r="N148" s="164">
        <v>13571</v>
      </c>
      <c r="O148" s="164">
        <v>1503</v>
      </c>
      <c r="P148" s="164">
        <v>2627</v>
      </c>
    </row>
    <row r="149" spans="1:16" hidden="1">
      <c r="A149" s="51">
        <v>37288</v>
      </c>
      <c r="B149" s="235">
        <v>142276</v>
      </c>
      <c r="C149" s="164">
        <f t="shared" si="2"/>
        <v>12362</v>
      </c>
      <c r="D149" s="235">
        <v>129914</v>
      </c>
      <c r="E149" s="164">
        <v>12156</v>
      </c>
      <c r="F149" s="164">
        <v>10065</v>
      </c>
      <c r="G149" s="164">
        <v>1899</v>
      </c>
      <c r="H149" s="164">
        <v>769</v>
      </c>
      <c r="I149" s="164">
        <v>3301</v>
      </c>
      <c r="J149" s="164">
        <v>13463</v>
      </c>
      <c r="K149" s="164">
        <v>10413</v>
      </c>
      <c r="L149" s="164">
        <v>6028</v>
      </c>
      <c r="M149" s="164">
        <v>3003</v>
      </c>
      <c r="N149" s="164">
        <v>12691</v>
      </c>
      <c r="O149" s="164">
        <v>1858</v>
      </c>
      <c r="P149" s="164">
        <v>2939</v>
      </c>
    </row>
    <row r="150" spans="1:16" hidden="1">
      <c r="A150" s="51">
        <v>37316</v>
      </c>
      <c r="B150" s="235">
        <v>142696</v>
      </c>
      <c r="C150" s="164">
        <f t="shared" si="2"/>
        <v>12209</v>
      </c>
      <c r="D150" s="235">
        <v>130487</v>
      </c>
      <c r="E150" s="164">
        <v>15356</v>
      </c>
      <c r="F150" s="164">
        <v>9855</v>
      </c>
      <c r="G150" s="164">
        <v>2118</v>
      </c>
      <c r="H150" s="164">
        <v>3325</v>
      </c>
      <c r="I150" s="164">
        <v>3393</v>
      </c>
      <c r="J150" s="164">
        <v>9628</v>
      </c>
      <c r="K150" s="164">
        <v>11519</v>
      </c>
      <c r="L150" s="164">
        <v>5847</v>
      </c>
      <c r="M150" s="164">
        <v>3371</v>
      </c>
      <c r="N150" s="164">
        <v>12756</v>
      </c>
      <c r="O150" s="164">
        <v>1751</v>
      </c>
      <c r="P150" s="164">
        <v>3640</v>
      </c>
    </row>
    <row r="151" spans="1:16" hidden="1">
      <c r="A151" s="51">
        <v>37347</v>
      </c>
      <c r="B151" s="235">
        <v>164309</v>
      </c>
      <c r="C151" s="164">
        <f t="shared" si="2"/>
        <v>13941</v>
      </c>
      <c r="D151" s="235">
        <v>150368</v>
      </c>
      <c r="E151" s="164">
        <v>20988</v>
      </c>
      <c r="F151" s="164">
        <v>9796</v>
      </c>
      <c r="G151" s="164">
        <v>3344</v>
      </c>
      <c r="H151" s="164">
        <v>3325</v>
      </c>
      <c r="I151" s="164">
        <v>3624</v>
      </c>
      <c r="J151" s="164">
        <v>13563</v>
      </c>
      <c r="K151" s="164">
        <v>16691</v>
      </c>
      <c r="L151" s="164">
        <v>5208</v>
      </c>
      <c r="M151" s="164">
        <v>3013</v>
      </c>
      <c r="N151" s="164">
        <v>14853</v>
      </c>
      <c r="O151" s="164">
        <v>3492</v>
      </c>
      <c r="P151" s="164">
        <v>3726</v>
      </c>
    </row>
    <row r="152" spans="1:16" hidden="1">
      <c r="A152" s="51">
        <v>37377</v>
      </c>
      <c r="B152" s="235">
        <v>159708</v>
      </c>
      <c r="C152" s="164">
        <f t="shared" si="2"/>
        <v>11466</v>
      </c>
      <c r="D152" s="235">
        <v>148242</v>
      </c>
      <c r="E152" s="164">
        <v>20483</v>
      </c>
      <c r="F152" s="164">
        <v>9796</v>
      </c>
      <c r="G152" s="164">
        <v>2664</v>
      </c>
      <c r="H152" s="164">
        <v>943</v>
      </c>
      <c r="I152" s="164">
        <v>4174</v>
      </c>
      <c r="J152" s="164">
        <v>12811</v>
      </c>
      <c r="K152" s="164">
        <v>14247</v>
      </c>
      <c r="L152" s="164">
        <v>5682</v>
      </c>
      <c r="M152" s="164">
        <v>3144</v>
      </c>
      <c r="N152" s="164">
        <v>13848</v>
      </c>
      <c r="O152" s="164">
        <v>3142</v>
      </c>
      <c r="P152" s="164">
        <v>3751</v>
      </c>
    </row>
    <row r="153" spans="1:16" hidden="1">
      <c r="A153" s="51">
        <v>37408</v>
      </c>
      <c r="B153" s="235">
        <v>130618</v>
      </c>
      <c r="C153" s="164">
        <f t="shared" si="2"/>
        <v>9737</v>
      </c>
      <c r="D153" s="235">
        <v>120881</v>
      </c>
      <c r="E153" s="164">
        <v>14132</v>
      </c>
      <c r="F153" s="164">
        <v>6109</v>
      </c>
      <c r="G153" s="164">
        <v>2386</v>
      </c>
      <c r="H153" s="164">
        <v>943</v>
      </c>
      <c r="I153" s="164">
        <v>3340</v>
      </c>
      <c r="J153" s="164">
        <v>10140</v>
      </c>
      <c r="K153" s="164">
        <v>10951</v>
      </c>
      <c r="L153" s="164">
        <v>6295</v>
      </c>
      <c r="M153" s="164">
        <v>3116</v>
      </c>
      <c r="N153" s="164">
        <v>12321</v>
      </c>
      <c r="O153" s="164">
        <v>2187</v>
      </c>
      <c r="P153" s="164">
        <v>3947</v>
      </c>
    </row>
    <row r="154" spans="1:16" hidden="1">
      <c r="A154" s="51">
        <v>37438</v>
      </c>
      <c r="B154" s="235">
        <v>157799</v>
      </c>
      <c r="C154" s="164">
        <f t="shared" si="2"/>
        <v>13015</v>
      </c>
      <c r="D154" s="235">
        <v>144784</v>
      </c>
      <c r="E154" s="164">
        <v>17194</v>
      </c>
      <c r="F154" s="164">
        <v>8335</v>
      </c>
      <c r="G154" s="164">
        <v>2747</v>
      </c>
      <c r="H154" s="164">
        <v>990</v>
      </c>
      <c r="I154" s="164">
        <v>4818</v>
      </c>
      <c r="J154" s="164">
        <v>9948</v>
      </c>
      <c r="K154" s="164">
        <v>13946</v>
      </c>
      <c r="L154" s="164">
        <v>6850</v>
      </c>
      <c r="M154" s="164">
        <v>4010</v>
      </c>
      <c r="N154" s="164">
        <v>12357</v>
      </c>
      <c r="O154" s="164">
        <v>4442</v>
      </c>
      <c r="P154" s="164">
        <v>4297</v>
      </c>
    </row>
    <row r="155" spans="1:16" hidden="1">
      <c r="A155" s="51">
        <v>37469</v>
      </c>
      <c r="B155" s="235">
        <v>142354</v>
      </c>
      <c r="C155" s="164">
        <f t="shared" si="2"/>
        <v>13216</v>
      </c>
      <c r="D155" s="235">
        <v>129138</v>
      </c>
      <c r="E155" s="164">
        <v>14614</v>
      </c>
      <c r="F155" s="164">
        <v>7400</v>
      </c>
      <c r="G155" s="164">
        <v>2926</v>
      </c>
      <c r="H155" s="164">
        <v>990</v>
      </c>
      <c r="I155" s="164">
        <v>2900</v>
      </c>
      <c r="J155" s="164">
        <v>10487</v>
      </c>
      <c r="K155" s="164">
        <v>11742</v>
      </c>
      <c r="L155" s="164">
        <v>6044</v>
      </c>
      <c r="M155" s="164">
        <v>3351</v>
      </c>
      <c r="N155" s="164">
        <v>14219</v>
      </c>
      <c r="O155" s="164">
        <v>2552</v>
      </c>
      <c r="P155" s="164">
        <v>4266</v>
      </c>
    </row>
    <row r="156" spans="1:16" hidden="1">
      <c r="A156" s="51">
        <v>37500</v>
      </c>
      <c r="B156" s="235">
        <v>139916</v>
      </c>
      <c r="C156" s="164">
        <f t="shared" si="2"/>
        <v>12628</v>
      </c>
      <c r="D156" s="235">
        <v>127288</v>
      </c>
      <c r="E156" s="164">
        <v>17873</v>
      </c>
      <c r="F156" s="164">
        <v>6999</v>
      </c>
      <c r="G156" s="164">
        <v>3184</v>
      </c>
      <c r="H156" s="164">
        <v>990</v>
      </c>
      <c r="I156" s="164">
        <v>2724</v>
      </c>
      <c r="J156" s="164">
        <v>10283</v>
      </c>
      <c r="K156" s="164">
        <v>13822</v>
      </c>
      <c r="L156" s="164">
        <v>5584</v>
      </c>
      <c r="M156" s="164">
        <v>3480</v>
      </c>
      <c r="N156" s="164">
        <v>11698</v>
      </c>
      <c r="O156" s="164">
        <v>1984</v>
      </c>
      <c r="P156" s="164">
        <v>4417</v>
      </c>
    </row>
    <row r="157" spans="1:16" hidden="1">
      <c r="A157" s="51">
        <v>37530</v>
      </c>
      <c r="B157" s="235">
        <v>166062</v>
      </c>
      <c r="C157" s="164">
        <f t="shared" si="2"/>
        <v>14108</v>
      </c>
      <c r="D157" s="235">
        <v>151954</v>
      </c>
      <c r="E157" s="164">
        <v>19587</v>
      </c>
      <c r="F157" s="164">
        <v>10551</v>
      </c>
      <c r="G157" s="164">
        <v>3184</v>
      </c>
      <c r="H157" s="164">
        <v>990</v>
      </c>
      <c r="I157" s="164">
        <v>3579</v>
      </c>
      <c r="J157" s="164">
        <v>13578</v>
      </c>
      <c r="K157" s="164">
        <v>13822</v>
      </c>
      <c r="L157" s="164">
        <v>6869</v>
      </c>
      <c r="M157" s="164">
        <v>4539</v>
      </c>
      <c r="N157" s="164">
        <v>18602</v>
      </c>
      <c r="O157" s="164">
        <v>2241</v>
      </c>
      <c r="P157" s="164">
        <v>2810</v>
      </c>
    </row>
    <row r="158" spans="1:16" hidden="1">
      <c r="A158" s="51">
        <v>37561</v>
      </c>
      <c r="B158" s="235">
        <v>170957</v>
      </c>
      <c r="C158" s="164">
        <f t="shared" si="2"/>
        <v>13469</v>
      </c>
      <c r="D158" s="235">
        <v>157488</v>
      </c>
      <c r="E158" s="164">
        <v>22178</v>
      </c>
      <c r="F158" s="164">
        <v>5970</v>
      </c>
      <c r="G158" s="164">
        <v>3466</v>
      </c>
      <c r="H158" s="164">
        <v>990</v>
      </c>
      <c r="I158" s="164">
        <v>2501</v>
      </c>
      <c r="J158" s="164">
        <v>16979</v>
      </c>
      <c r="K158" s="164">
        <v>13822</v>
      </c>
      <c r="L158" s="164">
        <v>7732</v>
      </c>
      <c r="M158" s="164">
        <v>4881</v>
      </c>
      <c r="N158" s="164">
        <v>15955</v>
      </c>
      <c r="O158" s="164">
        <v>2880</v>
      </c>
      <c r="P158" s="164">
        <v>3005</v>
      </c>
    </row>
    <row r="159" spans="1:16" hidden="1">
      <c r="A159" s="51">
        <v>37591</v>
      </c>
      <c r="B159" s="235">
        <v>118155</v>
      </c>
      <c r="C159" s="164">
        <f t="shared" si="2"/>
        <v>9100</v>
      </c>
      <c r="D159" s="235">
        <v>109055</v>
      </c>
      <c r="E159" s="164">
        <v>13846</v>
      </c>
      <c r="F159" s="164">
        <v>4090</v>
      </c>
      <c r="G159" s="164">
        <v>2557</v>
      </c>
      <c r="H159" s="164">
        <v>4755</v>
      </c>
      <c r="I159" s="164">
        <v>2341</v>
      </c>
      <c r="J159" s="164">
        <v>8497</v>
      </c>
      <c r="K159" s="164">
        <v>8967</v>
      </c>
      <c r="L159" s="164">
        <v>6293</v>
      </c>
      <c r="M159" s="164">
        <v>3818</v>
      </c>
      <c r="N159" s="164">
        <v>10107</v>
      </c>
      <c r="O159" s="164">
        <v>1516</v>
      </c>
      <c r="P159" s="164">
        <v>3163</v>
      </c>
    </row>
    <row r="160" spans="1:16" hidden="1">
      <c r="A160" s="51">
        <v>37622</v>
      </c>
      <c r="B160" s="235">
        <v>131285</v>
      </c>
      <c r="C160" s="164">
        <f t="shared" si="2"/>
        <v>9953</v>
      </c>
      <c r="D160" s="235">
        <v>121332</v>
      </c>
      <c r="E160" s="164">
        <v>14177</v>
      </c>
      <c r="F160" s="164">
        <v>7468</v>
      </c>
      <c r="G160" s="164">
        <v>2485</v>
      </c>
      <c r="H160" s="164">
        <v>4755</v>
      </c>
      <c r="I160" s="164">
        <v>2845</v>
      </c>
      <c r="J160" s="164">
        <v>8389</v>
      </c>
      <c r="K160" s="164">
        <v>8967</v>
      </c>
      <c r="L160" s="164">
        <v>4122</v>
      </c>
      <c r="M160" s="164">
        <v>4833</v>
      </c>
      <c r="N160" s="164">
        <v>14363</v>
      </c>
      <c r="O160" s="164">
        <v>1908</v>
      </c>
      <c r="P160" s="164">
        <v>4578</v>
      </c>
    </row>
    <row r="161" spans="1:16" hidden="1">
      <c r="A161" s="51">
        <v>37653</v>
      </c>
      <c r="B161" s="235">
        <v>159845</v>
      </c>
      <c r="C161" s="164">
        <f t="shared" si="2"/>
        <v>11955</v>
      </c>
      <c r="D161" s="235">
        <v>147890</v>
      </c>
      <c r="E161" s="164">
        <v>16617</v>
      </c>
      <c r="F161" s="164">
        <v>9707</v>
      </c>
      <c r="G161" s="164">
        <v>3828</v>
      </c>
      <c r="H161" s="164">
        <v>2028</v>
      </c>
      <c r="I161" s="164">
        <v>2708</v>
      </c>
      <c r="J161" s="164">
        <v>11544</v>
      </c>
      <c r="K161" s="164">
        <v>12822</v>
      </c>
      <c r="L161" s="164">
        <v>6445</v>
      </c>
      <c r="M161" s="164">
        <v>5998</v>
      </c>
      <c r="N161" s="164">
        <v>16259</v>
      </c>
      <c r="O161" s="164">
        <v>2819</v>
      </c>
      <c r="P161" s="164">
        <v>6164</v>
      </c>
    </row>
    <row r="162" spans="1:16" hidden="1">
      <c r="A162" s="51">
        <v>37681</v>
      </c>
      <c r="B162" s="235">
        <v>159264</v>
      </c>
      <c r="C162" s="164">
        <f t="shared" si="2"/>
        <v>12062</v>
      </c>
      <c r="D162" s="235">
        <v>147202</v>
      </c>
      <c r="E162" s="164">
        <v>16204</v>
      </c>
      <c r="F162" s="164">
        <v>10104</v>
      </c>
      <c r="G162" s="164">
        <v>3091</v>
      </c>
      <c r="H162" s="164">
        <v>2017</v>
      </c>
      <c r="I162" s="164">
        <v>2941</v>
      </c>
      <c r="J162" s="164">
        <v>11797</v>
      </c>
      <c r="K162" s="164">
        <v>14690</v>
      </c>
      <c r="L162" s="164">
        <v>8256</v>
      </c>
      <c r="M162" s="164">
        <v>5724</v>
      </c>
      <c r="N162" s="164">
        <v>12175</v>
      </c>
      <c r="O162" s="164">
        <v>3475</v>
      </c>
      <c r="P162" s="164">
        <v>6164</v>
      </c>
    </row>
    <row r="163" spans="1:16" hidden="1">
      <c r="A163" s="51">
        <v>37712</v>
      </c>
      <c r="B163" s="235">
        <v>142748</v>
      </c>
      <c r="C163" s="164">
        <f t="shared" si="2"/>
        <v>11586</v>
      </c>
      <c r="D163" s="235">
        <v>131162</v>
      </c>
      <c r="E163" s="164">
        <v>15395</v>
      </c>
      <c r="F163" s="164">
        <v>6154</v>
      </c>
      <c r="G163" s="164">
        <v>2564</v>
      </c>
      <c r="H163" s="164">
        <v>2017</v>
      </c>
      <c r="I163" s="164">
        <v>3284</v>
      </c>
      <c r="J163" s="164">
        <v>11414</v>
      </c>
      <c r="K163" s="164">
        <v>11964</v>
      </c>
      <c r="L163" s="164">
        <v>7229</v>
      </c>
      <c r="M163" s="164">
        <v>3321</v>
      </c>
      <c r="N163" s="164">
        <v>13075</v>
      </c>
      <c r="O163" s="164">
        <v>2544</v>
      </c>
      <c r="P163" s="164">
        <v>6687</v>
      </c>
    </row>
    <row r="164" spans="1:16" hidden="1">
      <c r="A164" s="51">
        <v>37742</v>
      </c>
      <c r="B164" s="235">
        <v>157827</v>
      </c>
      <c r="C164" s="164">
        <f t="shared" si="2"/>
        <v>12845</v>
      </c>
      <c r="D164" s="235">
        <v>144982</v>
      </c>
      <c r="E164" s="164">
        <v>15663</v>
      </c>
      <c r="F164" s="164">
        <v>7849</v>
      </c>
      <c r="G164" s="164">
        <v>2999</v>
      </c>
      <c r="H164" s="164">
        <v>2017</v>
      </c>
      <c r="I164" s="164">
        <v>3532</v>
      </c>
      <c r="J164" s="164">
        <v>13239</v>
      </c>
      <c r="K164" s="164">
        <v>14584</v>
      </c>
      <c r="L164" s="164">
        <v>7746</v>
      </c>
      <c r="M164" s="164">
        <v>4515</v>
      </c>
      <c r="N164" s="164">
        <v>15954</v>
      </c>
      <c r="O164" s="164">
        <v>2499</v>
      </c>
      <c r="P164" s="164">
        <v>6717</v>
      </c>
    </row>
    <row r="165" spans="1:16" hidden="1">
      <c r="A165" s="51">
        <v>37773</v>
      </c>
      <c r="B165" s="235">
        <v>166480</v>
      </c>
      <c r="C165" s="164">
        <f t="shared" si="2"/>
        <v>11553</v>
      </c>
      <c r="D165" s="235">
        <v>154927</v>
      </c>
      <c r="E165" s="164">
        <v>14038</v>
      </c>
      <c r="F165" s="164">
        <v>6813</v>
      </c>
      <c r="G165" s="164">
        <v>3472</v>
      </c>
      <c r="H165" s="164">
        <v>2017</v>
      </c>
      <c r="I165" s="164">
        <v>2276</v>
      </c>
      <c r="J165" s="164">
        <v>12049</v>
      </c>
      <c r="K165" s="164">
        <v>19623</v>
      </c>
      <c r="L165" s="164">
        <v>7395</v>
      </c>
      <c r="M165" s="164">
        <v>4213</v>
      </c>
      <c r="N165" s="164">
        <v>12343</v>
      </c>
      <c r="O165" s="164">
        <v>2113</v>
      </c>
      <c r="P165" s="164">
        <v>8446</v>
      </c>
    </row>
    <row r="166" spans="1:16" hidden="1">
      <c r="A166" s="51">
        <v>37803</v>
      </c>
      <c r="B166" s="235">
        <v>164402</v>
      </c>
      <c r="C166" s="164">
        <f t="shared" si="2"/>
        <v>11385</v>
      </c>
      <c r="D166" s="235">
        <v>153017</v>
      </c>
      <c r="E166" s="164">
        <v>16709</v>
      </c>
      <c r="F166" s="164">
        <v>7379</v>
      </c>
      <c r="G166" s="164">
        <v>3584</v>
      </c>
      <c r="H166" s="164">
        <v>2017</v>
      </c>
      <c r="I166" s="164">
        <v>2426</v>
      </c>
      <c r="J166" s="164">
        <v>11438</v>
      </c>
      <c r="K166" s="164">
        <v>18292</v>
      </c>
      <c r="L166" s="164">
        <v>8742</v>
      </c>
      <c r="M166" s="164">
        <v>4731</v>
      </c>
      <c r="N166" s="164">
        <v>13751</v>
      </c>
      <c r="O166" s="164">
        <v>3394</v>
      </c>
      <c r="P166" s="164">
        <v>9502</v>
      </c>
    </row>
    <row r="167" spans="1:16" hidden="1">
      <c r="A167" s="51">
        <v>37834</v>
      </c>
      <c r="B167" s="235">
        <v>157303</v>
      </c>
      <c r="C167" s="164">
        <f t="shared" si="2"/>
        <v>11086</v>
      </c>
      <c r="D167" s="235">
        <v>146217</v>
      </c>
      <c r="E167" s="164">
        <v>15263</v>
      </c>
      <c r="F167" s="164">
        <v>6345</v>
      </c>
      <c r="G167" s="164">
        <v>2921</v>
      </c>
      <c r="H167" s="164">
        <v>2017</v>
      </c>
      <c r="I167" s="164">
        <v>2539</v>
      </c>
      <c r="J167" s="164">
        <v>11528</v>
      </c>
      <c r="K167" s="164">
        <v>17204</v>
      </c>
      <c r="L167" s="164">
        <v>6545</v>
      </c>
      <c r="M167" s="164">
        <v>4861</v>
      </c>
      <c r="N167" s="164">
        <v>11187</v>
      </c>
      <c r="O167" s="164">
        <v>4042</v>
      </c>
      <c r="P167" s="164">
        <v>9418</v>
      </c>
    </row>
    <row r="168" spans="1:16" hidden="1">
      <c r="A168" s="51">
        <v>37865</v>
      </c>
      <c r="B168" s="235">
        <v>147450</v>
      </c>
      <c r="C168" s="164">
        <f t="shared" si="2"/>
        <v>8414</v>
      </c>
      <c r="D168" s="235">
        <v>139036</v>
      </c>
      <c r="E168" s="164">
        <v>15414</v>
      </c>
      <c r="F168" s="164">
        <v>6477</v>
      </c>
      <c r="G168" s="164">
        <v>2918</v>
      </c>
      <c r="H168" s="164">
        <v>2017</v>
      </c>
      <c r="I168" s="164">
        <v>1841</v>
      </c>
      <c r="J168" s="164">
        <v>10367</v>
      </c>
      <c r="K168" s="164">
        <v>16802</v>
      </c>
      <c r="L168" s="164">
        <v>5611</v>
      </c>
      <c r="M168" s="164">
        <v>4448</v>
      </c>
      <c r="N168" s="164">
        <v>11275</v>
      </c>
      <c r="O168" s="164">
        <v>1854</v>
      </c>
      <c r="P168" s="164">
        <v>3035</v>
      </c>
    </row>
    <row r="169" spans="1:16" hidden="1">
      <c r="A169" s="51">
        <v>37895</v>
      </c>
      <c r="B169" s="235">
        <v>153555</v>
      </c>
      <c r="C169" s="164">
        <f t="shared" si="2"/>
        <v>10468</v>
      </c>
      <c r="D169" s="235">
        <v>143087</v>
      </c>
      <c r="E169" s="164">
        <v>15798</v>
      </c>
      <c r="F169" s="164">
        <v>5764</v>
      </c>
      <c r="G169" s="164">
        <v>2918</v>
      </c>
      <c r="H169" s="164">
        <v>2017</v>
      </c>
      <c r="I169" s="164">
        <v>2401</v>
      </c>
      <c r="J169" s="164">
        <v>11321</v>
      </c>
      <c r="K169" s="164">
        <v>16231</v>
      </c>
      <c r="L169" s="164">
        <v>6024</v>
      </c>
      <c r="M169" s="164">
        <v>4288</v>
      </c>
      <c r="N169" s="164">
        <v>9855</v>
      </c>
      <c r="O169" s="164">
        <v>3293</v>
      </c>
      <c r="P169" s="164">
        <v>5282</v>
      </c>
    </row>
    <row r="170" spans="1:16" hidden="1">
      <c r="A170" s="51">
        <v>37926</v>
      </c>
      <c r="B170" s="235">
        <v>141783</v>
      </c>
      <c r="C170" s="164">
        <f t="shared" si="2"/>
        <v>9045</v>
      </c>
      <c r="D170" s="235">
        <v>132738</v>
      </c>
      <c r="E170" s="164">
        <v>15315</v>
      </c>
      <c r="F170" s="164">
        <v>6869</v>
      </c>
      <c r="G170" s="164">
        <v>3925</v>
      </c>
      <c r="H170" s="164">
        <v>2017</v>
      </c>
      <c r="I170" s="164">
        <v>1518</v>
      </c>
      <c r="J170" s="164">
        <v>7403</v>
      </c>
      <c r="K170" s="164">
        <v>16231</v>
      </c>
      <c r="L170" s="164">
        <v>6028</v>
      </c>
      <c r="M170" s="164">
        <v>4003</v>
      </c>
      <c r="N170" s="164">
        <v>7602</v>
      </c>
      <c r="O170" s="164">
        <v>3021</v>
      </c>
      <c r="P170" s="164">
        <v>3285</v>
      </c>
    </row>
    <row r="171" spans="1:16" hidden="1">
      <c r="A171" s="51">
        <v>37956</v>
      </c>
      <c r="B171" s="235">
        <v>119331</v>
      </c>
      <c r="C171" s="164">
        <f t="shared" si="2"/>
        <v>9131</v>
      </c>
      <c r="D171" s="235">
        <v>110200</v>
      </c>
      <c r="E171" s="164">
        <v>13906</v>
      </c>
      <c r="F171" s="164">
        <v>5990</v>
      </c>
      <c r="G171" s="164">
        <v>2829</v>
      </c>
      <c r="H171" s="164">
        <v>2017</v>
      </c>
      <c r="I171" s="164">
        <v>1842</v>
      </c>
      <c r="J171" s="164">
        <v>11424</v>
      </c>
      <c r="K171" s="164">
        <v>16053</v>
      </c>
      <c r="L171" s="164">
        <v>4471</v>
      </c>
      <c r="M171" s="164">
        <v>2137</v>
      </c>
      <c r="N171" s="164">
        <v>7406</v>
      </c>
      <c r="O171" s="164">
        <v>2856</v>
      </c>
      <c r="P171" s="164">
        <v>2604</v>
      </c>
    </row>
    <row r="172" spans="1:16" hidden="1">
      <c r="A172" s="51">
        <v>37987</v>
      </c>
      <c r="B172" s="235">
        <v>128320</v>
      </c>
      <c r="C172" s="164">
        <f t="shared" si="2"/>
        <v>9375</v>
      </c>
      <c r="D172" s="235">
        <v>118945</v>
      </c>
      <c r="E172" s="164">
        <v>13627</v>
      </c>
      <c r="F172" s="164">
        <v>7634</v>
      </c>
      <c r="G172" s="164">
        <v>2149</v>
      </c>
      <c r="H172" s="164">
        <v>1370</v>
      </c>
      <c r="I172" s="164">
        <v>1249</v>
      </c>
      <c r="J172" s="164">
        <v>8053</v>
      </c>
      <c r="K172" s="164">
        <v>14070</v>
      </c>
      <c r="L172" s="164">
        <v>5493</v>
      </c>
      <c r="M172" s="164">
        <v>3745</v>
      </c>
      <c r="N172" s="164">
        <v>11949</v>
      </c>
      <c r="O172" s="164">
        <v>1568</v>
      </c>
      <c r="P172" s="164">
        <v>3417</v>
      </c>
    </row>
    <row r="173" spans="1:16" hidden="1">
      <c r="A173" s="51">
        <v>38018</v>
      </c>
      <c r="B173" s="235">
        <v>143117</v>
      </c>
      <c r="C173" s="164">
        <f t="shared" si="2"/>
        <v>11120</v>
      </c>
      <c r="D173" s="235">
        <v>131997</v>
      </c>
      <c r="E173" s="164">
        <v>15167</v>
      </c>
      <c r="F173" s="164">
        <v>6921</v>
      </c>
      <c r="G173" s="164">
        <v>2149</v>
      </c>
      <c r="H173" s="164">
        <v>1957</v>
      </c>
      <c r="I173" s="164">
        <v>1713</v>
      </c>
      <c r="J173" s="164">
        <v>9997</v>
      </c>
      <c r="K173" s="164">
        <v>16006</v>
      </c>
      <c r="L173" s="164">
        <v>6014</v>
      </c>
      <c r="M173" s="164">
        <v>5127</v>
      </c>
      <c r="N173" s="164">
        <v>11989</v>
      </c>
      <c r="O173" s="164">
        <v>2513</v>
      </c>
      <c r="P173" s="164">
        <v>4337</v>
      </c>
    </row>
    <row r="174" spans="1:16" hidden="1">
      <c r="A174" s="51">
        <v>38047</v>
      </c>
      <c r="B174" s="235">
        <v>157856</v>
      </c>
      <c r="C174" s="164">
        <f t="shared" si="2"/>
        <v>12268</v>
      </c>
      <c r="D174" s="235">
        <v>145588</v>
      </c>
      <c r="E174" s="164">
        <v>12787</v>
      </c>
      <c r="F174" s="164">
        <v>10896</v>
      </c>
      <c r="G174" s="164">
        <v>3587</v>
      </c>
      <c r="H174" s="164">
        <v>1957</v>
      </c>
      <c r="I174" s="164">
        <v>2427</v>
      </c>
      <c r="J174" s="164">
        <v>10711</v>
      </c>
      <c r="K174" s="164">
        <v>17689</v>
      </c>
      <c r="L174" s="164">
        <v>9544</v>
      </c>
      <c r="M174" s="164">
        <v>5759</v>
      </c>
      <c r="N174" s="164">
        <v>12922</v>
      </c>
      <c r="O174" s="164">
        <v>2827</v>
      </c>
      <c r="P174" s="164">
        <v>3945</v>
      </c>
    </row>
    <row r="175" spans="1:16" hidden="1">
      <c r="A175" s="51">
        <v>38078</v>
      </c>
      <c r="B175" s="235">
        <v>114397</v>
      </c>
      <c r="C175" s="164">
        <f t="shared" si="2"/>
        <v>9240</v>
      </c>
      <c r="D175" s="235">
        <v>105157</v>
      </c>
      <c r="E175" s="164">
        <v>10087</v>
      </c>
      <c r="F175" s="164">
        <v>5786</v>
      </c>
      <c r="G175" s="164">
        <v>2243</v>
      </c>
      <c r="H175" s="164">
        <v>1957</v>
      </c>
      <c r="I175" s="164">
        <v>1215</v>
      </c>
      <c r="J175" s="164">
        <v>8415</v>
      </c>
      <c r="K175" s="164">
        <v>11018</v>
      </c>
      <c r="L175" s="164">
        <v>5510</v>
      </c>
      <c r="M175" s="164">
        <v>3806</v>
      </c>
      <c r="N175" s="164">
        <v>7605</v>
      </c>
      <c r="O175" s="164">
        <v>2252</v>
      </c>
      <c r="P175" s="164">
        <v>4542</v>
      </c>
    </row>
    <row r="176" spans="1:16" hidden="1">
      <c r="A176" s="51">
        <v>38108</v>
      </c>
      <c r="B176" s="235">
        <v>138994</v>
      </c>
      <c r="C176" s="164">
        <f t="shared" si="2"/>
        <v>11903</v>
      </c>
      <c r="D176" s="235">
        <v>127091</v>
      </c>
      <c r="E176" s="164">
        <v>11545</v>
      </c>
      <c r="F176" s="164">
        <v>8252</v>
      </c>
      <c r="G176" s="164">
        <v>3521</v>
      </c>
      <c r="H176" s="164">
        <v>990</v>
      </c>
      <c r="I176" s="164">
        <v>1712</v>
      </c>
      <c r="J176" s="164">
        <v>11633</v>
      </c>
      <c r="K176" s="164">
        <v>14059</v>
      </c>
      <c r="L176" s="164">
        <v>7474</v>
      </c>
      <c r="M176" s="164">
        <v>4564</v>
      </c>
      <c r="N176" s="164">
        <v>9739</v>
      </c>
      <c r="O176" s="164">
        <v>2504</v>
      </c>
      <c r="P176" s="164">
        <v>4542</v>
      </c>
    </row>
    <row r="177" spans="1:16" hidden="1">
      <c r="A177" s="51">
        <v>38139</v>
      </c>
      <c r="B177" s="235">
        <v>127248</v>
      </c>
      <c r="C177" s="164">
        <f t="shared" si="2"/>
        <v>12018</v>
      </c>
      <c r="D177" s="235">
        <v>115230</v>
      </c>
      <c r="E177" s="164">
        <v>12390</v>
      </c>
      <c r="F177" s="164">
        <v>3174</v>
      </c>
      <c r="G177" s="164">
        <v>3521</v>
      </c>
      <c r="H177" s="164">
        <v>790</v>
      </c>
      <c r="I177" s="164">
        <v>1682</v>
      </c>
      <c r="J177" s="164">
        <v>11346</v>
      </c>
      <c r="K177" s="164">
        <v>12525</v>
      </c>
      <c r="L177" s="164">
        <v>6408</v>
      </c>
      <c r="M177" s="164">
        <v>4375</v>
      </c>
      <c r="N177" s="164">
        <v>9692</v>
      </c>
      <c r="O177" s="164">
        <v>1442</v>
      </c>
      <c r="P177" s="164">
        <v>4542</v>
      </c>
    </row>
    <row r="178" spans="1:16" hidden="1">
      <c r="A178" s="51">
        <v>38169</v>
      </c>
      <c r="B178" s="235">
        <v>136712</v>
      </c>
      <c r="C178" s="164">
        <f t="shared" si="2"/>
        <v>10783</v>
      </c>
      <c r="D178" s="235">
        <v>125929</v>
      </c>
      <c r="E178" s="164">
        <v>12988</v>
      </c>
      <c r="F178" s="164">
        <v>3174</v>
      </c>
      <c r="G178" s="164">
        <v>4823</v>
      </c>
      <c r="H178" s="164">
        <v>1100</v>
      </c>
      <c r="I178" s="164">
        <v>2052</v>
      </c>
      <c r="J178" s="164">
        <v>10239</v>
      </c>
      <c r="K178" s="164">
        <v>14059</v>
      </c>
      <c r="L178" s="164">
        <v>5847</v>
      </c>
      <c r="M178" s="164">
        <v>4347</v>
      </c>
      <c r="N178" s="164">
        <v>10652</v>
      </c>
      <c r="O178" s="164">
        <v>2015</v>
      </c>
      <c r="P178" s="164">
        <v>5292</v>
      </c>
    </row>
    <row r="179" spans="1:16" hidden="1">
      <c r="A179" s="51">
        <v>38200</v>
      </c>
      <c r="B179" s="235">
        <v>133531</v>
      </c>
      <c r="C179" s="164">
        <f t="shared" si="2"/>
        <v>9594</v>
      </c>
      <c r="D179" s="235">
        <v>123937</v>
      </c>
      <c r="E179" s="164">
        <v>11424</v>
      </c>
      <c r="F179" s="164">
        <v>7185</v>
      </c>
      <c r="G179" s="164">
        <v>3034</v>
      </c>
      <c r="H179" s="164">
        <v>710</v>
      </c>
      <c r="I179" s="164">
        <v>1663</v>
      </c>
      <c r="J179" s="164">
        <v>10867</v>
      </c>
      <c r="K179" s="164">
        <v>14059</v>
      </c>
      <c r="L179" s="164">
        <v>8433</v>
      </c>
      <c r="M179" s="164">
        <v>4750</v>
      </c>
      <c r="N179" s="164">
        <v>9826</v>
      </c>
      <c r="O179" s="164">
        <v>2021</v>
      </c>
      <c r="P179" s="164">
        <v>5676</v>
      </c>
    </row>
    <row r="180" spans="1:16" hidden="1">
      <c r="A180" s="51">
        <v>38231</v>
      </c>
      <c r="B180" s="235">
        <v>134943</v>
      </c>
      <c r="C180" s="164">
        <f t="shared" si="2"/>
        <v>11290</v>
      </c>
      <c r="D180" s="235">
        <v>123653</v>
      </c>
      <c r="E180" s="164">
        <v>10897</v>
      </c>
      <c r="F180" s="164">
        <v>5063</v>
      </c>
      <c r="G180" s="164">
        <v>3087</v>
      </c>
      <c r="H180" s="164">
        <v>710</v>
      </c>
      <c r="I180" s="164">
        <v>1837</v>
      </c>
      <c r="J180" s="164">
        <v>10867</v>
      </c>
      <c r="K180" s="164">
        <v>14059</v>
      </c>
      <c r="L180" s="164">
        <v>7954</v>
      </c>
      <c r="M180" s="164">
        <v>4369</v>
      </c>
      <c r="N180" s="164">
        <v>10797</v>
      </c>
      <c r="O180" s="164">
        <v>1494</v>
      </c>
      <c r="P180" s="164">
        <v>5676</v>
      </c>
    </row>
    <row r="181" spans="1:16" hidden="1">
      <c r="A181" s="51">
        <v>38261</v>
      </c>
      <c r="B181" s="235">
        <v>128041</v>
      </c>
      <c r="C181" s="164">
        <f t="shared" si="2"/>
        <v>9795</v>
      </c>
      <c r="D181" s="235">
        <v>118246</v>
      </c>
      <c r="E181" s="164">
        <v>9933</v>
      </c>
      <c r="F181" s="164">
        <v>5483</v>
      </c>
      <c r="G181" s="164">
        <v>3087</v>
      </c>
      <c r="H181" s="164">
        <v>488</v>
      </c>
      <c r="I181" s="164">
        <v>1112</v>
      </c>
      <c r="J181" s="164">
        <v>8878</v>
      </c>
      <c r="K181" s="164">
        <v>14059</v>
      </c>
      <c r="L181" s="164">
        <v>9423</v>
      </c>
      <c r="M181" s="164">
        <v>3928</v>
      </c>
      <c r="N181" s="164">
        <v>11728</v>
      </c>
      <c r="O181" s="164">
        <v>3001</v>
      </c>
      <c r="P181" s="164">
        <v>5676</v>
      </c>
    </row>
    <row r="182" spans="1:16" hidden="1">
      <c r="A182" s="51">
        <v>38292</v>
      </c>
      <c r="B182" s="235">
        <v>136968</v>
      </c>
      <c r="C182" s="164">
        <f t="shared" si="2"/>
        <v>9580</v>
      </c>
      <c r="D182" s="235">
        <v>127388</v>
      </c>
      <c r="E182" s="164">
        <v>10688</v>
      </c>
      <c r="F182" s="164">
        <v>8920</v>
      </c>
      <c r="G182" s="164">
        <v>3087</v>
      </c>
      <c r="H182" s="164">
        <v>488</v>
      </c>
      <c r="I182" s="164">
        <v>1574</v>
      </c>
      <c r="J182" s="164">
        <v>10239</v>
      </c>
      <c r="K182" s="164">
        <v>14059</v>
      </c>
      <c r="L182" s="164">
        <v>8729</v>
      </c>
      <c r="M182" s="164">
        <v>4388</v>
      </c>
      <c r="N182" s="164">
        <v>14231</v>
      </c>
      <c r="O182" s="164">
        <v>2134</v>
      </c>
      <c r="P182" s="164">
        <v>4195</v>
      </c>
    </row>
    <row r="183" spans="1:16" hidden="1">
      <c r="A183" s="51">
        <v>38322</v>
      </c>
      <c r="B183" s="235">
        <v>114144</v>
      </c>
      <c r="C183" s="164">
        <f t="shared" si="2"/>
        <v>9100</v>
      </c>
      <c r="D183" s="235">
        <v>105044</v>
      </c>
      <c r="E183" s="164">
        <v>11613</v>
      </c>
      <c r="F183" s="164">
        <v>8920</v>
      </c>
      <c r="G183" s="164">
        <v>3087</v>
      </c>
      <c r="H183" s="164">
        <v>527</v>
      </c>
      <c r="I183" s="164">
        <v>1085</v>
      </c>
      <c r="J183" s="164">
        <v>10239</v>
      </c>
      <c r="K183" s="164">
        <v>14059</v>
      </c>
      <c r="L183" s="164">
        <v>6792</v>
      </c>
      <c r="M183" s="164">
        <v>2714</v>
      </c>
      <c r="N183" s="164">
        <v>7673</v>
      </c>
      <c r="O183" s="164">
        <v>1727</v>
      </c>
      <c r="P183" s="164">
        <v>3995</v>
      </c>
    </row>
    <row r="184" spans="1:16" hidden="1">
      <c r="A184" s="51">
        <v>38353</v>
      </c>
      <c r="B184" s="235">
        <v>117249</v>
      </c>
      <c r="C184" s="164">
        <f t="shared" si="2"/>
        <v>9463</v>
      </c>
      <c r="D184" s="235">
        <v>107786</v>
      </c>
      <c r="E184" s="164">
        <v>11896</v>
      </c>
      <c r="F184" s="164">
        <v>6551</v>
      </c>
      <c r="G184" s="164">
        <v>2247</v>
      </c>
      <c r="H184" s="164">
        <v>545</v>
      </c>
      <c r="I184" s="164">
        <v>1578</v>
      </c>
      <c r="J184" s="164">
        <v>10239</v>
      </c>
      <c r="K184" s="164">
        <v>14059</v>
      </c>
      <c r="L184" s="164">
        <v>3943</v>
      </c>
      <c r="M184" s="164">
        <v>4003</v>
      </c>
      <c r="N184" s="164">
        <v>9006</v>
      </c>
      <c r="O184" s="164">
        <v>2093</v>
      </c>
      <c r="P184" s="164">
        <v>4441</v>
      </c>
    </row>
    <row r="185" spans="1:16" hidden="1">
      <c r="A185" s="51">
        <v>38384</v>
      </c>
      <c r="B185" s="235">
        <v>130082</v>
      </c>
      <c r="C185" s="164">
        <f t="shared" si="2"/>
        <v>10593</v>
      </c>
      <c r="D185" s="235">
        <v>119489</v>
      </c>
      <c r="E185" s="164">
        <v>14772</v>
      </c>
      <c r="F185" s="164">
        <v>6551</v>
      </c>
      <c r="G185" s="164">
        <v>3172</v>
      </c>
      <c r="H185" s="164">
        <v>895</v>
      </c>
      <c r="I185" s="164">
        <v>1781</v>
      </c>
      <c r="J185" s="164">
        <v>9815</v>
      </c>
      <c r="K185" s="164">
        <v>11918</v>
      </c>
      <c r="L185" s="164">
        <v>5120</v>
      </c>
      <c r="M185" s="164">
        <v>5274</v>
      </c>
      <c r="N185" s="164">
        <v>12240</v>
      </c>
      <c r="O185" s="164">
        <v>2592</v>
      </c>
      <c r="P185" s="164">
        <v>4182</v>
      </c>
    </row>
    <row r="186" spans="1:16" hidden="1">
      <c r="A186" s="51">
        <v>38412</v>
      </c>
      <c r="B186" s="235">
        <v>122415</v>
      </c>
      <c r="C186" s="164">
        <f t="shared" si="2"/>
        <v>8999</v>
      </c>
      <c r="D186" s="235">
        <v>113416</v>
      </c>
      <c r="E186" s="164">
        <v>11976</v>
      </c>
      <c r="F186" s="164">
        <v>5099</v>
      </c>
      <c r="G186" s="164">
        <v>2889</v>
      </c>
      <c r="H186" s="164">
        <v>632</v>
      </c>
      <c r="I186" s="164">
        <v>1439</v>
      </c>
      <c r="J186" s="164">
        <v>5740</v>
      </c>
      <c r="K186" s="164">
        <v>13198</v>
      </c>
      <c r="L186" s="164">
        <v>4899</v>
      </c>
      <c r="M186" s="164">
        <v>4666</v>
      </c>
      <c r="N186" s="164">
        <v>10904</v>
      </c>
      <c r="O186" s="164">
        <v>2980</v>
      </c>
      <c r="P186" s="164">
        <v>4604</v>
      </c>
    </row>
    <row r="187" spans="1:16" hidden="1">
      <c r="A187" s="51">
        <v>38443</v>
      </c>
      <c r="B187" s="235">
        <v>121982</v>
      </c>
      <c r="C187" s="164">
        <f t="shared" si="2"/>
        <v>9279</v>
      </c>
      <c r="D187" s="235">
        <v>112703</v>
      </c>
      <c r="E187" s="164">
        <v>13600</v>
      </c>
      <c r="F187" s="164">
        <v>4474</v>
      </c>
      <c r="G187" s="164">
        <v>2504</v>
      </c>
      <c r="H187" s="164">
        <v>801</v>
      </c>
      <c r="I187" s="164">
        <v>1526</v>
      </c>
      <c r="J187" s="164">
        <v>3230</v>
      </c>
      <c r="K187" s="164">
        <v>13299</v>
      </c>
      <c r="L187" s="164">
        <v>5143</v>
      </c>
      <c r="M187" s="164">
        <v>3967</v>
      </c>
      <c r="N187" s="164">
        <v>14042</v>
      </c>
      <c r="O187" s="164">
        <v>2991</v>
      </c>
      <c r="P187" s="164">
        <v>4808</v>
      </c>
    </row>
    <row r="188" spans="1:16" hidden="1">
      <c r="A188" s="51">
        <v>38473</v>
      </c>
      <c r="B188" s="235">
        <v>135576</v>
      </c>
      <c r="C188" s="164">
        <f t="shared" si="2"/>
        <v>11317</v>
      </c>
      <c r="D188" s="235">
        <v>124259</v>
      </c>
      <c r="E188" s="164">
        <v>12386</v>
      </c>
      <c r="F188" s="164">
        <v>7915</v>
      </c>
      <c r="G188" s="164">
        <v>3151</v>
      </c>
      <c r="H188" s="164">
        <v>997</v>
      </c>
      <c r="I188" s="164">
        <v>2268</v>
      </c>
      <c r="J188" s="164">
        <v>5435</v>
      </c>
      <c r="K188" s="164">
        <v>14706</v>
      </c>
      <c r="L188" s="164">
        <v>6654</v>
      </c>
      <c r="M188" s="164">
        <v>5028</v>
      </c>
      <c r="N188" s="164">
        <v>12756</v>
      </c>
      <c r="O188" s="164">
        <v>1832</v>
      </c>
      <c r="P188" s="164">
        <v>4884</v>
      </c>
    </row>
    <row r="189" spans="1:16" hidden="1">
      <c r="A189" s="51">
        <v>38504</v>
      </c>
      <c r="B189" s="235">
        <v>130924</v>
      </c>
      <c r="C189" s="164">
        <f t="shared" si="2"/>
        <v>19087</v>
      </c>
      <c r="D189" s="235">
        <v>111837</v>
      </c>
      <c r="E189" s="164">
        <v>15193</v>
      </c>
      <c r="F189" s="164">
        <v>6117</v>
      </c>
      <c r="G189" s="164">
        <v>3350</v>
      </c>
      <c r="H189" s="164">
        <v>721</v>
      </c>
      <c r="I189" s="164">
        <v>1636</v>
      </c>
      <c r="J189" s="164">
        <v>4921</v>
      </c>
      <c r="K189" s="164">
        <v>12201</v>
      </c>
      <c r="L189" s="164">
        <v>4335</v>
      </c>
      <c r="M189" s="164">
        <v>5686</v>
      </c>
      <c r="N189" s="164">
        <v>12114</v>
      </c>
      <c r="O189" s="164">
        <v>1794</v>
      </c>
      <c r="P189" s="164">
        <v>5073</v>
      </c>
    </row>
    <row r="190" spans="1:16" hidden="1">
      <c r="A190" s="51">
        <v>38534</v>
      </c>
      <c r="B190" s="235">
        <v>126290</v>
      </c>
      <c r="C190" s="164">
        <f t="shared" si="2"/>
        <v>12090</v>
      </c>
      <c r="D190" s="235">
        <v>114200</v>
      </c>
      <c r="E190" s="164">
        <v>13402</v>
      </c>
      <c r="F190" s="164">
        <v>4474</v>
      </c>
      <c r="G190" s="164">
        <v>3240</v>
      </c>
      <c r="H190" s="164">
        <v>873</v>
      </c>
      <c r="I190" s="164">
        <v>1894</v>
      </c>
      <c r="J190" s="164">
        <v>4921</v>
      </c>
      <c r="K190" s="164">
        <v>12726</v>
      </c>
      <c r="L190" s="164">
        <v>4973</v>
      </c>
      <c r="M190" s="164">
        <v>5567</v>
      </c>
      <c r="N190" s="164">
        <v>11494</v>
      </c>
      <c r="O190" s="164">
        <v>2127</v>
      </c>
      <c r="P190" s="164">
        <v>5083</v>
      </c>
    </row>
    <row r="191" spans="1:16" hidden="1">
      <c r="A191" s="51">
        <v>38565</v>
      </c>
      <c r="B191" s="235">
        <v>137409</v>
      </c>
      <c r="C191" s="164">
        <f t="shared" si="2"/>
        <v>12041</v>
      </c>
      <c r="D191" s="235">
        <v>125368</v>
      </c>
      <c r="E191" s="164">
        <v>18630</v>
      </c>
      <c r="F191" s="164">
        <v>5573</v>
      </c>
      <c r="G191" s="164">
        <v>2941</v>
      </c>
      <c r="H191" s="164">
        <v>861</v>
      </c>
      <c r="I191" s="164">
        <v>2220</v>
      </c>
      <c r="J191" s="164">
        <v>7311</v>
      </c>
      <c r="K191" s="164">
        <v>14095</v>
      </c>
      <c r="L191" s="164">
        <v>4914</v>
      </c>
      <c r="M191" s="164">
        <v>5759</v>
      </c>
      <c r="N191" s="164">
        <v>11839</v>
      </c>
      <c r="O191" s="164">
        <v>3311</v>
      </c>
      <c r="P191" s="164">
        <v>5249</v>
      </c>
    </row>
    <row r="192" spans="1:16" hidden="1">
      <c r="A192" s="51">
        <v>38596</v>
      </c>
      <c r="B192" s="235">
        <v>132731</v>
      </c>
      <c r="C192" s="164">
        <f t="shared" si="2"/>
        <v>14494</v>
      </c>
      <c r="D192" s="235">
        <v>118237</v>
      </c>
      <c r="E192" s="164">
        <v>15391</v>
      </c>
      <c r="F192" s="164">
        <v>5612</v>
      </c>
      <c r="G192" s="164">
        <v>3517</v>
      </c>
      <c r="H192" s="164">
        <v>911</v>
      </c>
      <c r="I192" s="164">
        <v>1539</v>
      </c>
      <c r="J192" s="164">
        <v>7311</v>
      </c>
      <c r="K192" s="164">
        <v>13090</v>
      </c>
      <c r="L192" s="164">
        <v>5117</v>
      </c>
      <c r="M192" s="164">
        <v>4851</v>
      </c>
      <c r="N192" s="164">
        <v>12216</v>
      </c>
      <c r="O192" s="164">
        <v>1112</v>
      </c>
      <c r="P192" s="164">
        <v>5371</v>
      </c>
    </row>
    <row r="193" spans="1:16" hidden="1">
      <c r="A193" s="51">
        <v>38626</v>
      </c>
      <c r="B193" s="235">
        <v>131657</v>
      </c>
      <c r="C193" s="164">
        <f t="shared" si="2"/>
        <v>12987</v>
      </c>
      <c r="D193" s="235">
        <v>118670</v>
      </c>
      <c r="E193" s="164">
        <v>14575</v>
      </c>
      <c r="F193" s="164">
        <v>7432</v>
      </c>
      <c r="G193" s="164">
        <v>3951</v>
      </c>
      <c r="H193" s="164">
        <v>871</v>
      </c>
      <c r="I193" s="164">
        <v>1433</v>
      </c>
      <c r="J193" s="164">
        <v>6397</v>
      </c>
      <c r="K193" s="164">
        <v>13889</v>
      </c>
      <c r="L193" s="164">
        <v>4751</v>
      </c>
      <c r="M193" s="164">
        <v>4479</v>
      </c>
      <c r="N193" s="164">
        <v>11456</v>
      </c>
      <c r="O193" s="164">
        <v>1901</v>
      </c>
      <c r="P193" s="164">
        <v>5291</v>
      </c>
    </row>
    <row r="194" spans="1:16" hidden="1">
      <c r="A194" s="51">
        <v>38657</v>
      </c>
      <c r="B194" s="235">
        <v>133084</v>
      </c>
      <c r="C194" s="164">
        <f t="shared" si="2"/>
        <v>13126</v>
      </c>
      <c r="D194" s="235">
        <v>119958</v>
      </c>
      <c r="E194" s="164">
        <v>16106</v>
      </c>
      <c r="F194" s="164">
        <v>6489</v>
      </c>
      <c r="G194" s="164">
        <v>4009</v>
      </c>
      <c r="H194" s="164">
        <v>740</v>
      </c>
      <c r="I194" s="164">
        <v>1410</v>
      </c>
      <c r="J194" s="164">
        <v>6397</v>
      </c>
      <c r="K194" s="164">
        <v>11730</v>
      </c>
      <c r="L194" s="164">
        <v>5502</v>
      </c>
      <c r="M194" s="164">
        <v>5731</v>
      </c>
      <c r="N194" s="164">
        <v>12428</v>
      </c>
      <c r="O194" s="164">
        <v>2469</v>
      </c>
      <c r="P194" s="164">
        <v>5214</v>
      </c>
    </row>
    <row r="195" spans="1:16" hidden="1">
      <c r="A195" s="51">
        <v>38687</v>
      </c>
      <c r="B195" s="235">
        <v>94716</v>
      </c>
      <c r="C195" s="164">
        <f t="shared" si="2"/>
        <v>7610</v>
      </c>
      <c r="D195" s="235">
        <v>87106</v>
      </c>
      <c r="E195" s="164">
        <v>7608</v>
      </c>
      <c r="F195" s="164">
        <v>3489</v>
      </c>
      <c r="G195" s="164">
        <v>3516</v>
      </c>
      <c r="H195" s="164">
        <v>401</v>
      </c>
      <c r="I195" s="164">
        <v>1367</v>
      </c>
      <c r="J195" s="164">
        <v>5751</v>
      </c>
      <c r="K195" s="164">
        <v>11730</v>
      </c>
      <c r="L195" s="164">
        <v>3135</v>
      </c>
      <c r="M195" s="164">
        <v>3973</v>
      </c>
      <c r="N195" s="164">
        <v>7805</v>
      </c>
      <c r="O195" s="164">
        <v>2235</v>
      </c>
      <c r="P195" s="164">
        <v>5161</v>
      </c>
    </row>
    <row r="196" spans="1:16" hidden="1">
      <c r="A196" s="51">
        <v>38718</v>
      </c>
      <c r="B196" s="235">
        <v>106647</v>
      </c>
      <c r="C196" s="164">
        <f t="shared" si="2"/>
        <v>10051</v>
      </c>
      <c r="D196" s="235">
        <v>96596</v>
      </c>
      <c r="E196" s="164">
        <v>10205</v>
      </c>
      <c r="F196" s="164">
        <v>5091</v>
      </c>
      <c r="G196" s="164">
        <v>4446</v>
      </c>
      <c r="H196" s="164">
        <v>209</v>
      </c>
      <c r="I196" s="164">
        <v>1171</v>
      </c>
      <c r="J196" s="164">
        <v>5751</v>
      </c>
      <c r="K196" s="164">
        <v>6505</v>
      </c>
      <c r="L196" s="164">
        <v>4097</v>
      </c>
      <c r="M196" s="164">
        <v>4441</v>
      </c>
      <c r="N196" s="164">
        <v>10867</v>
      </c>
      <c r="O196" s="164">
        <v>2437</v>
      </c>
      <c r="P196" s="164">
        <v>5120</v>
      </c>
    </row>
    <row r="197" spans="1:16" hidden="1">
      <c r="A197" s="51">
        <v>38749</v>
      </c>
      <c r="B197" s="235">
        <v>135866</v>
      </c>
      <c r="C197" s="164">
        <f t="shared" ref="C197:C238" si="3">B197-D197</f>
        <v>13828</v>
      </c>
      <c r="D197" s="235">
        <v>122038</v>
      </c>
      <c r="E197" s="164">
        <v>11387</v>
      </c>
      <c r="F197" s="164">
        <v>7860</v>
      </c>
      <c r="G197" s="164">
        <v>5785</v>
      </c>
      <c r="H197" s="164">
        <v>756</v>
      </c>
      <c r="I197" s="164">
        <v>1751</v>
      </c>
      <c r="J197" s="164">
        <v>5751</v>
      </c>
      <c r="K197" s="164">
        <v>13143</v>
      </c>
      <c r="L197" s="164">
        <v>4652</v>
      </c>
      <c r="M197" s="164">
        <v>7231</v>
      </c>
      <c r="N197" s="164">
        <v>12266</v>
      </c>
      <c r="O197" s="164">
        <v>2492</v>
      </c>
      <c r="P197" s="164">
        <v>5117</v>
      </c>
    </row>
    <row r="198" spans="1:16" hidden="1">
      <c r="A198" s="51">
        <v>38777</v>
      </c>
      <c r="B198" s="235">
        <v>147107</v>
      </c>
      <c r="C198" s="164">
        <f t="shared" si="3"/>
        <v>14842</v>
      </c>
      <c r="D198" s="235">
        <v>132265</v>
      </c>
      <c r="E198" s="164">
        <v>14010</v>
      </c>
      <c r="F198" s="164">
        <v>8082</v>
      </c>
      <c r="G198" s="164">
        <v>6013</v>
      </c>
      <c r="H198" s="164">
        <v>732</v>
      </c>
      <c r="I198" s="164">
        <v>1742</v>
      </c>
      <c r="J198" s="164">
        <v>6285</v>
      </c>
      <c r="K198" s="164">
        <v>14398</v>
      </c>
      <c r="L198" s="164">
        <v>5761</v>
      </c>
      <c r="M198" s="164">
        <v>6259</v>
      </c>
      <c r="N198" s="164">
        <v>14272</v>
      </c>
      <c r="O198" s="164">
        <v>2994</v>
      </c>
      <c r="P198" s="164">
        <v>4789</v>
      </c>
    </row>
    <row r="199" spans="1:16" hidden="1">
      <c r="A199" s="51">
        <v>38808</v>
      </c>
      <c r="B199" s="235">
        <v>120333</v>
      </c>
      <c r="C199" s="164">
        <f t="shared" si="3"/>
        <v>12640</v>
      </c>
      <c r="D199" s="235">
        <v>107693</v>
      </c>
      <c r="E199" s="164">
        <v>11657</v>
      </c>
      <c r="F199" s="164">
        <v>5239</v>
      </c>
      <c r="G199" s="164">
        <v>4285</v>
      </c>
      <c r="H199" s="164">
        <v>311</v>
      </c>
      <c r="I199" s="164">
        <v>1290</v>
      </c>
      <c r="J199" s="164">
        <v>6364</v>
      </c>
      <c r="K199" s="164">
        <v>12046</v>
      </c>
      <c r="L199" s="164">
        <v>5658</v>
      </c>
      <c r="M199" s="164">
        <v>4454</v>
      </c>
      <c r="N199" s="164">
        <v>8127</v>
      </c>
      <c r="O199" s="164">
        <v>3028</v>
      </c>
      <c r="P199" s="164">
        <v>5191</v>
      </c>
    </row>
    <row r="200" spans="1:16" hidden="1">
      <c r="A200" s="51">
        <v>38838</v>
      </c>
      <c r="B200" s="235">
        <v>137124</v>
      </c>
      <c r="C200" s="164">
        <f t="shared" si="3"/>
        <v>13228</v>
      </c>
      <c r="D200" s="235">
        <v>123896</v>
      </c>
      <c r="E200" s="164">
        <v>13981</v>
      </c>
      <c r="F200" s="164">
        <v>5393</v>
      </c>
      <c r="G200" s="164">
        <v>2620</v>
      </c>
      <c r="H200" s="164">
        <v>741</v>
      </c>
      <c r="I200" s="164">
        <v>1893</v>
      </c>
      <c r="J200" s="164">
        <v>4925</v>
      </c>
      <c r="K200" s="164">
        <v>15758</v>
      </c>
      <c r="L200" s="164">
        <v>5585</v>
      </c>
      <c r="M200" s="164">
        <v>5489</v>
      </c>
      <c r="N200" s="164">
        <v>11299</v>
      </c>
      <c r="O200" s="164">
        <v>3200</v>
      </c>
      <c r="P200" s="164">
        <v>5253</v>
      </c>
    </row>
    <row r="201" spans="1:16" hidden="1">
      <c r="A201" s="51">
        <v>38869</v>
      </c>
      <c r="B201" s="235">
        <v>141980</v>
      </c>
      <c r="C201" s="164">
        <f t="shared" si="3"/>
        <v>15384</v>
      </c>
      <c r="D201" s="235">
        <v>126596</v>
      </c>
      <c r="E201" s="164">
        <v>13359</v>
      </c>
      <c r="F201" s="164">
        <v>6628</v>
      </c>
      <c r="G201" s="164">
        <v>5688</v>
      </c>
      <c r="H201" s="164">
        <v>555</v>
      </c>
      <c r="I201" s="164">
        <v>1254</v>
      </c>
      <c r="J201" s="164">
        <v>4999</v>
      </c>
      <c r="K201" s="164">
        <v>16849</v>
      </c>
      <c r="L201" s="164">
        <v>5418</v>
      </c>
      <c r="M201" s="164">
        <v>4411</v>
      </c>
      <c r="N201" s="164">
        <v>10018</v>
      </c>
      <c r="O201" s="164">
        <v>5307</v>
      </c>
      <c r="P201" s="164">
        <v>5244</v>
      </c>
    </row>
    <row r="202" spans="1:16" hidden="1">
      <c r="A202" s="51">
        <v>38899</v>
      </c>
      <c r="B202" s="235">
        <v>139387</v>
      </c>
      <c r="C202" s="164">
        <f t="shared" si="3"/>
        <v>14822</v>
      </c>
      <c r="D202" s="235">
        <v>124565</v>
      </c>
      <c r="E202" s="164">
        <v>12981</v>
      </c>
      <c r="F202" s="164">
        <v>5770</v>
      </c>
      <c r="G202" s="164">
        <v>5218</v>
      </c>
      <c r="H202" s="164">
        <v>442</v>
      </c>
      <c r="I202" s="164">
        <v>1348</v>
      </c>
      <c r="J202" s="164">
        <v>5867</v>
      </c>
      <c r="K202" s="164">
        <v>16060</v>
      </c>
      <c r="L202" s="164">
        <v>6478</v>
      </c>
      <c r="M202" s="164">
        <v>5190</v>
      </c>
      <c r="N202" s="164">
        <v>10318</v>
      </c>
      <c r="O202" s="164">
        <v>3847</v>
      </c>
      <c r="P202" s="164">
        <v>5449</v>
      </c>
    </row>
    <row r="203" spans="1:16" hidden="1">
      <c r="A203" s="51">
        <v>38930</v>
      </c>
      <c r="B203" s="235">
        <v>135951</v>
      </c>
      <c r="C203" s="164">
        <f t="shared" si="3"/>
        <v>15275</v>
      </c>
      <c r="D203" s="235">
        <v>120676</v>
      </c>
      <c r="E203" s="164">
        <v>11196</v>
      </c>
      <c r="F203" s="164">
        <v>3824</v>
      </c>
      <c r="G203" s="164">
        <v>4814</v>
      </c>
      <c r="H203" s="164">
        <v>480</v>
      </c>
      <c r="I203" s="164">
        <v>1348</v>
      </c>
      <c r="J203" s="164">
        <v>5796</v>
      </c>
      <c r="K203" s="164">
        <v>15146</v>
      </c>
      <c r="L203" s="164">
        <v>6702</v>
      </c>
      <c r="M203" s="164">
        <v>5147</v>
      </c>
      <c r="N203" s="164">
        <v>8550</v>
      </c>
      <c r="O203" s="164">
        <v>2712</v>
      </c>
      <c r="P203" s="164">
        <v>5513</v>
      </c>
    </row>
    <row r="204" spans="1:16" hidden="1">
      <c r="A204" s="51">
        <v>38961</v>
      </c>
      <c r="B204" s="235">
        <v>137560</v>
      </c>
      <c r="C204" s="164">
        <f t="shared" si="3"/>
        <v>14502</v>
      </c>
      <c r="D204" s="235">
        <v>123058</v>
      </c>
      <c r="E204" s="164">
        <v>12137</v>
      </c>
      <c r="F204" s="164">
        <v>5315</v>
      </c>
      <c r="G204" s="164">
        <v>2350</v>
      </c>
      <c r="H204" s="164">
        <v>507</v>
      </c>
      <c r="I204" s="164">
        <v>1140</v>
      </c>
      <c r="J204" s="164">
        <v>5291</v>
      </c>
      <c r="K204" s="164">
        <v>18632</v>
      </c>
      <c r="L204" s="164">
        <v>5593</v>
      </c>
      <c r="M204" s="164">
        <v>5057</v>
      </c>
      <c r="N204" s="164">
        <v>13258</v>
      </c>
      <c r="O204" s="164">
        <v>1869</v>
      </c>
      <c r="P204" s="164">
        <v>5368</v>
      </c>
    </row>
    <row r="205" spans="1:16" hidden="1">
      <c r="A205" s="51">
        <v>38991</v>
      </c>
      <c r="B205" s="235">
        <v>146979</v>
      </c>
      <c r="C205" s="164">
        <f t="shared" si="3"/>
        <v>13653</v>
      </c>
      <c r="D205" s="235">
        <v>133326</v>
      </c>
      <c r="E205" s="164">
        <v>13397</v>
      </c>
      <c r="F205" s="164">
        <v>6537</v>
      </c>
      <c r="G205" s="164">
        <v>2616</v>
      </c>
      <c r="H205" s="164">
        <v>532</v>
      </c>
      <c r="I205" s="164">
        <v>1577</v>
      </c>
      <c r="J205" s="164">
        <v>5291</v>
      </c>
      <c r="K205" s="164">
        <v>19761</v>
      </c>
      <c r="L205" s="164">
        <v>6699</v>
      </c>
      <c r="M205" s="164">
        <v>5199</v>
      </c>
      <c r="N205" s="164">
        <v>14758</v>
      </c>
      <c r="O205" s="164">
        <v>5172</v>
      </c>
      <c r="P205" s="164">
        <v>5174</v>
      </c>
    </row>
    <row r="206" spans="1:16" hidden="1">
      <c r="A206" s="51">
        <v>39022</v>
      </c>
      <c r="B206" s="235">
        <v>157062</v>
      </c>
      <c r="C206" s="164">
        <f t="shared" si="3"/>
        <v>13454</v>
      </c>
      <c r="D206" s="235">
        <v>143608</v>
      </c>
      <c r="E206" s="164">
        <v>13082</v>
      </c>
      <c r="F206" s="164">
        <v>6315</v>
      </c>
      <c r="G206" s="164">
        <v>4499</v>
      </c>
      <c r="H206" s="164">
        <v>271</v>
      </c>
      <c r="I206" s="164">
        <v>1837</v>
      </c>
      <c r="J206" s="164">
        <v>6571</v>
      </c>
      <c r="K206" s="164">
        <v>21268</v>
      </c>
      <c r="L206" s="164">
        <v>4784</v>
      </c>
      <c r="M206" s="164">
        <v>4347</v>
      </c>
      <c r="N206" s="164">
        <v>19625</v>
      </c>
      <c r="O206" s="164">
        <v>4144</v>
      </c>
      <c r="P206" s="164">
        <v>4145</v>
      </c>
    </row>
    <row r="207" spans="1:16" hidden="1">
      <c r="A207" s="51">
        <v>39052</v>
      </c>
      <c r="B207" s="235">
        <v>97713</v>
      </c>
      <c r="C207" s="164">
        <f t="shared" si="3"/>
        <v>9641</v>
      </c>
      <c r="D207" s="235">
        <v>88072</v>
      </c>
      <c r="E207" s="164">
        <v>10172</v>
      </c>
      <c r="F207" s="164">
        <v>3280</v>
      </c>
      <c r="G207" s="164">
        <v>2223</v>
      </c>
      <c r="H207" s="164">
        <v>386</v>
      </c>
      <c r="I207" s="164">
        <v>1744</v>
      </c>
      <c r="J207" s="164">
        <v>6610</v>
      </c>
      <c r="K207" s="164">
        <v>12221</v>
      </c>
      <c r="L207" s="164">
        <v>3353</v>
      </c>
      <c r="M207" s="164">
        <v>2666</v>
      </c>
      <c r="N207" s="164">
        <v>8744</v>
      </c>
      <c r="O207" s="164">
        <v>2707</v>
      </c>
      <c r="P207" s="164">
        <v>3981</v>
      </c>
    </row>
    <row r="208" spans="1:16" hidden="1">
      <c r="A208" s="51">
        <v>39083</v>
      </c>
      <c r="B208" s="235">
        <v>115425</v>
      </c>
      <c r="C208" s="164">
        <f t="shared" si="3"/>
        <v>9980</v>
      </c>
      <c r="D208" s="235">
        <v>105445</v>
      </c>
      <c r="E208" s="164">
        <v>7940</v>
      </c>
      <c r="F208" s="164">
        <v>6102</v>
      </c>
      <c r="G208" s="164">
        <v>1275</v>
      </c>
      <c r="H208" s="164">
        <v>729</v>
      </c>
      <c r="I208" s="164">
        <v>1282</v>
      </c>
      <c r="J208" s="164">
        <v>5789</v>
      </c>
      <c r="K208" s="164">
        <v>22003</v>
      </c>
      <c r="L208" s="164">
        <v>3455</v>
      </c>
      <c r="M208" s="164">
        <v>2138</v>
      </c>
      <c r="N208" s="164">
        <v>14856</v>
      </c>
      <c r="O208" s="164">
        <v>1635</v>
      </c>
      <c r="P208" s="164">
        <v>4238</v>
      </c>
    </row>
    <row r="209" spans="1:16" hidden="1">
      <c r="A209" s="51">
        <v>39114</v>
      </c>
      <c r="B209" s="235">
        <v>119530</v>
      </c>
      <c r="C209" s="164">
        <f t="shared" si="3"/>
        <v>10928</v>
      </c>
      <c r="D209" s="235">
        <v>108602</v>
      </c>
      <c r="E209" s="164">
        <v>9788</v>
      </c>
      <c r="F209" s="164">
        <v>5904</v>
      </c>
      <c r="G209" s="164">
        <v>2832</v>
      </c>
      <c r="H209" s="164">
        <v>581</v>
      </c>
      <c r="I209" s="164">
        <v>1452</v>
      </c>
      <c r="J209" s="164">
        <v>6018</v>
      </c>
      <c r="K209" s="164">
        <v>18368</v>
      </c>
      <c r="L209" s="164">
        <v>4228</v>
      </c>
      <c r="M209" s="164">
        <v>5791</v>
      </c>
      <c r="N209" s="164">
        <v>11214</v>
      </c>
      <c r="O209" s="164">
        <v>954</v>
      </c>
      <c r="P209" s="164">
        <v>3922</v>
      </c>
    </row>
    <row r="210" spans="1:16" hidden="1">
      <c r="A210" s="51">
        <v>39142</v>
      </c>
      <c r="B210" s="235">
        <v>138328</v>
      </c>
      <c r="C210" s="164">
        <f t="shared" si="3"/>
        <v>14134</v>
      </c>
      <c r="D210" s="235">
        <v>124194</v>
      </c>
      <c r="E210" s="164">
        <v>12802</v>
      </c>
      <c r="F210" s="164">
        <v>7935</v>
      </c>
      <c r="G210" s="164">
        <v>3553</v>
      </c>
      <c r="H210" s="164">
        <v>1123</v>
      </c>
      <c r="I210" s="164">
        <v>1613</v>
      </c>
      <c r="J210" s="164">
        <v>8978</v>
      </c>
      <c r="K210" s="164">
        <v>15648</v>
      </c>
      <c r="L210" s="164">
        <v>4318</v>
      </c>
      <c r="M210" s="164">
        <v>5925</v>
      </c>
      <c r="N210" s="164">
        <v>13803</v>
      </c>
      <c r="O210" s="164">
        <v>2186</v>
      </c>
      <c r="P210" s="164">
        <v>4010</v>
      </c>
    </row>
    <row r="211" spans="1:16" hidden="1">
      <c r="A211" s="51">
        <v>39173</v>
      </c>
      <c r="B211" s="235">
        <v>124956</v>
      </c>
      <c r="C211" s="164">
        <f t="shared" si="3"/>
        <v>14254</v>
      </c>
      <c r="D211" s="235">
        <v>110702</v>
      </c>
      <c r="E211" s="164">
        <v>9349</v>
      </c>
      <c r="F211" s="164">
        <v>5013</v>
      </c>
      <c r="G211" s="164">
        <v>3167</v>
      </c>
      <c r="H211" s="164">
        <v>1123</v>
      </c>
      <c r="I211" s="164">
        <v>1748</v>
      </c>
      <c r="J211" s="164">
        <v>8518</v>
      </c>
      <c r="K211" s="164">
        <v>15648</v>
      </c>
      <c r="L211" s="164">
        <v>5118</v>
      </c>
      <c r="M211" s="164">
        <v>4826</v>
      </c>
      <c r="N211" s="164">
        <v>12558</v>
      </c>
      <c r="O211" s="164">
        <v>4822</v>
      </c>
      <c r="P211" s="164">
        <v>3652</v>
      </c>
    </row>
    <row r="212" spans="1:16" hidden="1">
      <c r="A212" s="51">
        <v>39203</v>
      </c>
      <c r="B212" s="235">
        <v>151189</v>
      </c>
      <c r="C212" s="164">
        <f t="shared" si="3"/>
        <v>16532</v>
      </c>
      <c r="D212" s="235">
        <v>134657</v>
      </c>
      <c r="E212" s="164">
        <v>10792</v>
      </c>
      <c r="F212" s="164">
        <v>6650</v>
      </c>
      <c r="G212" s="164">
        <v>5105</v>
      </c>
      <c r="H212" s="164">
        <v>1332</v>
      </c>
      <c r="I212" s="164">
        <v>2346</v>
      </c>
      <c r="J212" s="164">
        <v>5245</v>
      </c>
      <c r="K212" s="164">
        <v>25094</v>
      </c>
      <c r="L212" s="164">
        <v>5655</v>
      </c>
      <c r="M212" s="164">
        <v>2760</v>
      </c>
      <c r="N212" s="164">
        <v>16251</v>
      </c>
      <c r="O212" s="164">
        <v>2714</v>
      </c>
      <c r="P212" s="164">
        <v>4242</v>
      </c>
    </row>
    <row r="213" spans="1:16" hidden="1">
      <c r="A213" s="51">
        <v>39234</v>
      </c>
      <c r="B213" s="235">
        <v>113793</v>
      </c>
      <c r="C213" s="164">
        <f t="shared" si="3"/>
        <v>13048</v>
      </c>
      <c r="D213" s="235">
        <v>100745</v>
      </c>
      <c r="E213" s="164">
        <v>10167</v>
      </c>
      <c r="F213" s="164">
        <v>4387</v>
      </c>
      <c r="G213" s="164">
        <v>5688</v>
      </c>
      <c r="H213" s="164">
        <v>503</v>
      </c>
      <c r="I213" s="164">
        <v>638</v>
      </c>
      <c r="J213" s="164">
        <v>7164</v>
      </c>
      <c r="K213" s="164">
        <v>8213</v>
      </c>
      <c r="L213" s="164">
        <v>3077</v>
      </c>
      <c r="M213" s="164">
        <v>3142</v>
      </c>
      <c r="N213" s="164">
        <v>10948</v>
      </c>
      <c r="O213" s="164">
        <v>4326</v>
      </c>
      <c r="P213" s="164">
        <v>4105</v>
      </c>
    </row>
    <row r="214" spans="1:16" hidden="1">
      <c r="A214" s="51">
        <v>39264</v>
      </c>
      <c r="B214" s="235">
        <v>132910</v>
      </c>
      <c r="C214" s="164">
        <f t="shared" si="3"/>
        <v>11852</v>
      </c>
      <c r="D214" s="235">
        <v>121058</v>
      </c>
      <c r="E214" s="164">
        <v>13170</v>
      </c>
      <c r="F214" s="164">
        <v>4784</v>
      </c>
      <c r="G214" s="164">
        <v>1799</v>
      </c>
      <c r="H214" s="164">
        <v>983</v>
      </c>
      <c r="I214" s="164">
        <v>2173</v>
      </c>
      <c r="J214" s="164">
        <v>7164</v>
      </c>
      <c r="K214" s="164">
        <v>20470</v>
      </c>
      <c r="L214" s="164">
        <v>5775</v>
      </c>
      <c r="M214" s="164">
        <v>2865</v>
      </c>
      <c r="N214" s="164">
        <v>14144</v>
      </c>
      <c r="O214" s="164">
        <v>3004</v>
      </c>
      <c r="P214" s="164">
        <v>4110</v>
      </c>
    </row>
    <row r="215" spans="1:16" hidden="1">
      <c r="A215" s="51">
        <v>39295</v>
      </c>
      <c r="B215" s="235">
        <v>122395</v>
      </c>
      <c r="C215" s="164">
        <f t="shared" si="3"/>
        <v>11654</v>
      </c>
      <c r="D215" s="235">
        <v>110741</v>
      </c>
      <c r="E215" s="164">
        <v>8805</v>
      </c>
      <c r="F215" s="164">
        <v>5275</v>
      </c>
      <c r="G215" s="164">
        <v>2532</v>
      </c>
      <c r="H215" s="164">
        <v>764</v>
      </c>
      <c r="I215" s="164">
        <v>1178</v>
      </c>
      <c r="J215" s="164">
        <v>4977</v>
      </c>
      <c r="K215" s="164">
        <v>18632</v>
      </c>
      <c r="L215" s="164">
        <v>4513</v>
      </c>
      <c r="M215" s="164">
        <v>3950</v>
      </c>
      <c r="N215" s="164">
        <v>13494</v>
      </c>
      <c r="O215" s="164">
        <v>1895</v>
      </c>
      <c r="P215" s="164">
        <v>4189</v>
      </c>
    </row>
    <row r="216" spans="1:16" hidden="1">
      <c r="A216" s="51">
        <v>39326</v>
      </c>
      <c r="B216" s="235">
        <v>107653</v>
      </c>
      <c r="C216" s="164">
        <f t="shared" si="3"/>
        <v>9150</v>
      </c>
      <c r="D216" s="235">
        <v>98503</v>
      </c>
      <c r="E216" s="164">
        <v>8734</v>
      </c>
      <c r="F216" s="164">
        <v>4614</v>
      </c>
      <c r="G216" s="164">
        <v>1922</v>
      </c>
      <c r="H216" s="164">
        <v>470</v>
      </c>
      <c r="I216" s="164">
        <v>1442</v>
      </c>
      <c r="J216" s="164">
        <v>5154</v>
      </c>
      <c r="K216" s="164">
        <v>16515</v>
      </c>
      <c r="L216" s="164">
        <v>3804</v>
      </c>
      <c r="M216" s="164">
        <v>2855</v>
      </c>
      <c r="N216" s="164">
        <v>11363</v>
      </c>
      <c r="O216" s="164">
        <v>1217</v>
      </c>
      <c r="P216" s="164">
        <v>4070</v>
      </c>
    </row>
    <row r="217" spans="1:16" hidden="1">
      <c r="A217" s="51">
        <v>39356</v>
      </c>
      <c r="B217" s="235">
        <v>129519</v>
      </c>
      <c r="C217" s="164">
        <f t="shared" si="3"/>
        <v>11535</v>
      </c>
      <c r="D217" s="235">
        <v>117984</v>
      </c>
      <c r="E217" s="164">
        <v>9056</v>
      </c>
      <c r="F217" s="164">
        <v>6584</v>
      </c>
      <c r="G217" s="164">
        <v>2181</v>
      </c>
      <c r="H217" s="164">
        <v>469</v>
      </c>
      <c r="I217" s="164">
        <v>1558</v>
      </c>
      <c r="J217" s="164">
        <v>5671</v>
      </c>
      <c r="K217" s="164">
        <v>23806</v>
      </c>
      <c r="L217" s="164">
        <v>4444</v>
      </c>
      <c r="M217" s="164">
        <v>2559</v>
      </c>
      <c r="N217" s="164">
        <v>13617</v>
      </c>
      <c r="O217" s="164">
        <v>1515</v>
      </c>
      <c r="P217" s="164">
        <v>3261</v>
      </c>
    </row>
    <row r="218" spans="1:16" hidden="1">
      <c r="A218" s="51">
        <v>39387</v>
      </c>
      <c r="B218" s="235">
        <v>125596</v>
      </c>
      <c r="C218" s="164">
        <f t="shared" si="3"/>
        <v>10384</v>
      </c>
      <c r="D218" s="235">
        <v>115212</v>
      </c>
      <c r="E218" s="164">
        <v>9144</v>
      </c>
      <c r="F218" s="164">
        <v>5153</v>
      </c>
      <c r="G218" s="164">
        <v>1202</v>
      </c>
      <c r="H218" s="164">
        <v>788</v>
      </c>
      <c r="I218" s="164">
        <v>1065</v>
      </c>
      <c r="J218" s="164">
        <v>6383</v>
      </c>
      <c r="K218" s="164">
        <v>22542</v>
      </c>
      <c r="L218" s="164">
        <v>4899</v>
      </c>
      <c r="M218" s="164">
        <v>3027</v>
      </c>
      <c r="N218" s="164">
        <v>13026</v>
      </c>
      <c r="O218" s="164">
        <v>1367</v>
      </c>
      <c r="P218" s="164">
        <v>3236</v>
      </c>
    </row>
    <row r="219" spans="1:16" hidden="1">
      <c r="A219" s="51">
        <v>39417</v>
      </c>
      <c r="B219" s="235">
        <v>78653</v>
      </c>
      <c r="C219" s="164">
        <f t="shared" si="3"/>
        <v>8069</v>
      </c>
      <c r="D219" s="235">
        <v>70584</v>
      </c>
      <c r="E219" s="164">
        <v>7656</v>
      </c>
      <c r="F219" s="164">
        <v>3396</v>
      </c>
      <c r="G219" s="164">
        <v>1510</v>
      </c>
      <c r="H219" s="164">
        <v>361</v>
      </c>
      <c r="I219" s="164">
        <v>925</v>
      </c>
      <c r="J219" s="164">
        <v>5960</v>
      </c>
      <c r="K219" s="164">
        <v>8358</v>
      </c>
      <c r="L219" s="164">
        <v>2692</v>
      </c>
      <c r="M219" s="164">
        <v>1025</v>
      </c>
      <c r="N219" s="164">
        <v>8372</v>
      </c>
      <c r="O219" s="164">
        <v>584</v>
      </c>
      <c r="P219" s="164">
        <v>2878</v>
      </c>
    </row>
    <row r="220" spans="1:16" hidden="1">
      <c r="A220" s="51">
        <v>39448</v>
      </c>
      <c r="B220" s="235">
        <v>100956</v>
      </c>
      <c r="C220" s="164">
        <f t="shared" si="3"/>
        <v>10255</v>
      </c>
      <c r="D220" s="235">
        <v>90701</v>
      </c>
      <c r="E220" s="164">
        <v>6304</v>
      </c>
      <c r="F220" s="164">
        <v>5151</v>
      </c>
      <c r="G220" s="164">
        <v>1278</v>
      </c>
      <c r="H220" s="164">
        <v>274</v>
      </c>
      <c r="I220" s="164">
        <v>1136</v>
      </c>
      <c r="J220" s="164">
        <v>5286</v>
      </c>
      <c r="K220" s="164">
        <v>10193</v>
      </c>
      <c r="L220" s="164">
        <v>3392</v>
      </c>
      <c r="M220" s="164">
        <v>1905</v>
      </c>
      <c r="N220" s="164">
        <v>15008</v>
      </c>
      <c r="O220" s="164">
        <v>4496</v>
      </c>
      <c r="P220" s="164">
        <v>3068</v>
      </c>
    </row>
    <row r="221" spans="1:16" hidden="1">
      <c r="A221" s="51">
        <v>39479</v>
      </c>
      <c r="B221" s="235">
        <v>113182</v>
      </c>
      <c r="C221" s="164">
        <f t="shared" si="3"/>
        <v>9443</v>
      </c>
      <c r="D221" s="235">
        <v>103739</v>
      </c>
      <c r="E221" s="164">
        <v>9395</v>
      </c>
      <c r="F221" s="164">
        <v>4538</v>
      </c>
      <c r="G221" s="164">
        <v>2187</v>
      </c>
      <c r="H221" s="164">
        <v>431</v>
      </c>
      <c r="I221" s="164">
        <v>1132</v>
      </c>
      <c r="J221" s="164">
        <v>5476</v>
      </c>
      <c r="K221" s="164">
        <v>11003</v>
      </c>
      <c r="L221" s="164">
        <v>4424</v>
      </c>
      <c r="M221" s="164">
        <v>3242</v>
      </c>
      <c r="N221" s="164">
        <v>11748</v>
      </c>
      <c r="O221" s="164">
        <v>3638</v>
      </c>
      <c r="P221" s="164">
        <v>2842</v>
      </c>
    </row>
    <row r="222" spans="1:16" hidden="1">
      <c r="A222" s="51">
        <v>39508</v>
      </c>
      <c r="B222" s="235">
        <v>106179</v>
      </c>
      <c r="C222" s="164">
        <f t="shared" si="3"/>
        <v>10800</v>
      </c>
      <c r="D222" s="235">
        <v>95379</v>
      </c>
      <c r="E222" s="164">
        <v>9382</v>
      </c>
      <c r="F222" s="164">
        <v>4278</v>
      </c>
      <c r="G222" s="164">
        <v>1399</v>
      </c>
      <c r="H222" s="164">
        <v>822</v>
      </c>
      <c r="I222" s="164">
        <v>1447</v>
      </c>
      <c r="J222" s="164">
        <v>6079</v>
      </c>
      <c r="K222" s="164">
        <v>11776</v>
      </c>
      <c r="L222" s="164">
        <v>4716</v>
      </c>
      <c r="M222" s="164">
        <v>2482</v>
      </c>
      <c r="N222" s="164">
        <v>7997</v>
      </c>
      <c r="O222" s="164">
        <v>1470</v>
      </c>
      <c r="P222" s="164">
        <v>2905</v>
      </c>
    </row>
    <row r="223" spans="1:16" hidden="1">
      <c r="A223" s="51">
        <v>39539</v>
      </c>
      <c r="B223" s="235">
        <v>119968</v>
      </c>
      <c r="C223" s="164">
        <f t="shared" si="3"/>
        <v>13076</v>
      </c>
      <c r="D223" s="235">
        <v>106892</v>
      </c>
      <c r="E223" s="164">
        <v>8158</v>
      </c>
      <c r="F223" s="164">
        <v>6398</v>
      </c>
      <c r="G223" s="164">
        <v>1807</v>
      </c>
      <c r="H223" s="164">
        <v>465</v>
      </c>
      <c r="I223" s="164">
        <v>1851</v>
      </c>
      <c r="J223" s="164">
        <v>6648</v>
      </c>
      <c r="K223" s="164">
        <v>17776</v>
      </c>
      <c r="L223" s="164">
        <v>5253</v>
      </c>
      <c r="M223" s="164">
        <v>2858</v>
      </c>
      <c r="N223" s="164">
        <v>9995</v>
      </c>
      <c r="O223" s="164">
        <v>1815</v>
      </c>
      <c r="P223" s="164">
        <v>2658</v>
      </c>
    </row>
    <row r="224" spans="1:16" hidden="1">
      <c r="A224" s="51">
        <v>39569</v>
      </c>
      <c r="B224" s="235">
        <v>123364</v>
      </c>
      <c r="C224" s="164">
        <f t="shared" si="3"/>
        <v>13294</v>
      </c>
      <c r="D224" s="235">
        <v>110070</v>
      </c>
      <c r="E224" s="164">
        <v>9157</v>
      </c>
      <c r="F224" s="164">
        <v>6544</v>
      </c>
      <c r="G224" s="164">
        <v>1695</v>
      </c>
      <c r="H224" s="164">
        <v>597</v>
      </c>
      <c r="I224" s="164">
        <v>1814</v>
      </c>
      <c r="J224" s="164">
        <v>5513</v>
      </c>
      <c r="K224" s="164">
        <v>17667</v>
      </c>
      <c r="L224" s="164">
        <v>5407</v>
      </c>
      <c r="M224" s="164">
        <v>2499</v>
      </c>
      <c r="N224" s="164">
        <v>10008</v>
      </c>
      <c r="O224" s="164">
        <v>2666</v>
      </c>
      <c r="P224" s="164">
        <v>3087</v>
      </c>
    </row>
    <row r="225" spans="1:16" hidden="1">
      <c r="A225" s="51">
        <v>39600</v>
      </c>
      <c r="B225" s="235">
        <v>128770</v>
      </c>
      <c r="C225" s="164">
        <f t="shared" si="3"/>
        <v>15833</v>
      </c>
      <c r="D225" s="235">
        <v>112937</v>
      </c>
      <c r="E225" s="164">
        <v>8499</v>
      </c>
      <c r="F225" s="164">
        <v>6045</v>
      </c>
      <c r="G225" s="164">
        <v>1578</v>
      </c>
      <c r="H225" s="164">
        <v>928</v>
      </c>
      <c r="I225" s="164">
        <v>1557</v>
      </c>
      <c r="J225" s="164">
        <v>5572</v>
      </c>
      <c r="K225" s="164">
        <v>19524</v>
      </c>
      <c r="L225" s="164">
        <v>5494</v>
      </c>
      <c r="M225" s="164">
        <v>2673</v>
      </c>
      <c r="N225" s="164">
        <v>12313</v>
      </c>
      <c r="O225" s="164">
        <v>1865</v>
      </c>
      <c r="P225" s="164">
        <v>2987</v>
      </c>
    </row>
    <row r="226" spans="1:16" hidden="1">
      <c r="A226" s="51">
        <v>39630</v>
      </c>
      <c r="B226" s="235">
        <v>132520</v>
      </c>
      <c r="C226" s="164">
        <f t="shared" si="3"/>
        <v>14142</v>
      </c>
      <c r="D226" s="235">
        <v>118378</v>
      </c>
      <c r="E226" s="164">
        <v>11015</v>
      </c>
      <c r="F226" s="164">
        <v>3344</v>
      </c>
      <c r="G226" s="164">
        <v>1144</v>
      </c>
      <c r="H226" s="164">
        <v>869</v>
      </c>
      <c r="I226" s="164">
        <v>1954</v>
      </c>
      <c r="J226" s="164">
        <v>7370</v>
      </c>
      <c r="K226" s="164">
        <v>22450</v>
      </c>
      <c r="L226" s="164">
        <v>4484</v>
      </c>
      <c r="M226" s="164">
        <v>2922</v>
      </c>
      <c r="N226" s="164">
        <v>11901</v>
      </c>
      <c r="O226" s="164">
        <v>2710</v>
      </c>
      <c r="P226" s="164">
        <v>2992</v>
      </c>
    </row>
    <row r="227" spans="1:16" hidden="1">
      <c r="A227" s="51">
        <v>39661</v>
      </c>
      <c r="B227" s="235">
        <v>125637</v>
      </c>
      <c r="C227" s="164">
        <f t="shared" si="3"/>
        <v>14932</v>
      </c>
      <c r="D227" s="235">
        <v>110705</v>
      </c>
      <c r="E227" s="164">
        <v>9558</v>
      </c>
      <c r="F227" s="164">
        <v>4502</v>
      </c>
      <c r="G227" s="164">
        <v>1180</v>
      </c>
      <c r="H227" s="164">
        <v>500</v>
      </c>
      <c r="I227" s="164">
        <v>1615</v>
      </c>
      <c r="J227" s="164">
        <v>6213</v>
      </c>
      <c r="K227" s="164">
        <v>20052</v>
      </c>
      <c r="L227" s="164">
        <v>4552</v>
      </c>
      <c r="M227" s="164">
        <v>3490</v>
      </c>
      <c r="N227" s="164">
        <v>11136</v>
      </c>
      <c r="O227" s="164">
        <v>2236</v>
      </c>
      <c r="P227" s="164">
        <v>3050</v>
      </c>
    </row>
    <row r="228" spans="1:16" hidden="1">
      <c r="A228" s="51">
        <v>39692</v>
      </c>
      <c r="B228" s="235">
        <v>131506</v>
      </c>
      <c r="C228" s="164">
        <f t="shared" si="3"/>
        <v>36553</v>
      </c>
      <c r="D228" s="235">
        <v>94953</v>
      </c>
      <c r="E228" s="164">
        <v>10882</v>
      </c>
      <c r="F228" s="164">
        <v>3738</v>
      </c>
      <c r="G228" s="164">
        <v>825</v>
      </c>
      <c r="H228" s="164">
        <v>555</v>
      </c>
      <c r="I228" s="164">
        <v>1707</v>
      </c>
      <c r="J228" s="164">
        <v>6312</v>
      </c>
      <c r="K228" s="164">
        <v>22753</v>
      </c>
      <c r="L228" s="164">
        <v>5257</v>
      </c>
      <c r="M228" s="164">
        <v>2816</v>
      </c>
      <c r="N228" s="164">
        <v>14527</v>
      </c>
      <c r="O228" s="164">
        <v>1839</v>
      </c>
      <c r="P228" s="164">
        <v>2962</v>
      </c>
    </row>
    <row r="229" spans="1:16" hidden="1">
      <c r="A229" s="51">
        <v>39722</v>
      </c>
      <c r="B229" s="235">
        <v>137768</v>
      </c>
      <c r="C229" s="164">
        <f t="shared" si="3"/>
        <v>15318</v>
      </c>
      <c r="D229" s="235">
        <v>122450</v>
      </c>
      <c r="E229" s="164">
        <v>12480</v>
      </c>
      <c r="F229" s="164">
        <v>3866</v>
      </c>
      <c r="G229" s="164">
        <v>1549</v>
      </c>
      <c r="H229" s="164">
        <v>405</v>
      </c>
      <c r="I229" s="164">
        <v>1966</v>
      </c>
      <c r="J229" s="164">
        <v>7767</v>
      </c>
      <c r="K229" s="164">
        <v>18597</v>
      </c>
      <c r="L229" s="164">
        <v>5758</v>
      </c>
      <c r="M229" s="164">
        <v>3777</v>
      </c>
      <c r="N229" s="164">
        <v>14812</v>
      </c>
      <c r="O229" s="164">
        <v>1975</v>
      </c>
      <c r="P229" s="164">
        <v>2374</v>
      </c>
    </row>
    <row r="230" spans="1:16" hidden="1">
      <c r="A230" s="51">
        <v>39753</v>
      </c>
      <c r="B230" s="235">
        <v>128970</v>
      </c>
      <c r="C230" s="164">
        <f t="shared" si="3"/>
        <v>13366</v>
      </c>
      <c r="D230" s="235">
        <v>115604</v>
      </c>
      <c r="E230" s="164">
        <v>12497</v>
      </c>
      <c r="F230" s="164">
        <v>3655</v>
      </c>
      <c r="G230" s="164">
        <v>1535</v>
      </c>
      <c r="H230" s="164">
        <v>844</v>
      </c>
      <c r="I230" s="164">
        <v>2050</v>
      </c>
      <c r="J230" s="164">
        <v>8149</v>
      </c>
      <c r="K230" s="164">
        <v>18480</v>
      </c>
      <c r="L230" s="164">
        <v>5704</v>
      </c>
      <c r="M230" s="164">
        <v>2879</v>
      </c>
      <c r="N230" s="164">
        <v>11611</v>
      </c>
      <c r="O230" s="164">
        <v>1375</v>
      </c>
      <c r="P230" s="164">
        <v>2356</v>
      </c>
    </row>
    <row r="231" spans="1:16" hidden="1">
      <c r="A231" s="51">
        <v>39783</v>
      </c>
      <c r="B231" s="235">
        <v>93856</v>
      </c>
      <c r="C231" s="164">
        <f t="shared" si="3"/>
        <v>10503</v>
      </c>
      <c r="D231" s="235">
        <v>83353</v>
      </c>
      <c r="E231" s="164">
        <v>9844</v>
      </c>
      <c r="F231" s="164">
        <v>2415</v>
      </c>
      <c r="G231" s="164">
        <v>1376</v>
      </c>
      <c r="H231" s="164">
        <v>546</v>
      </c>
      <c r="I231" s="164">
        <v>1055</v>
      </c>
      <c r="J231" s="164">
        <v>7707</v>
      </c>
      <c r="K231" s="164">
        <v>15598</v>
      </c>
      <c r="L231" s="164">
        <v>4619</v>
      </c>
      <c r="M231" s="164">
        <v>1867</v>
      </c>
      <c r="N231" s="164">
        <v>7328</v>
      </c>
      <c r="O231" s="164">
        <v>774</v>
      </c>
      <c r="P231" s="164">
        <v>2093</v>
      </c>
    </row>
    <row r="232" spans="1:16">
      <c r="A232" s="51">
        <v>39814</v>
      </c>
      <c r="B232" s="235">
        <v>113879</v>
      </c>
      <c r="C232" s="164">
        <f t="shared" si="3"/>
        <v>11497</v>
      </c>
      <c r="D232" s="235">
        <v>102382</v>
      </c>
      <c r="E232" s="164">
        <v>8353</v>
      </c>
      <c r="F232" s="164">
        <v>1955</v>
      </c>
      <c r="G232" s="164">
        <v>1259</v>
      </c>
      <c r="H232" s="164">
        <v>515</v>
      </c>
      <c r="I232" s="164">
        <v>1713</v>
      </c>
      <c r="J232" s="164">
        <v>7400</v>
      </c>
      <c r="K232" s="164">
        <v>20427</v>
      </c>
      <c r="L232" s="164">
        <v>5126</v>
      </c>
      <c r="M232" s="164">
        <v>2299</v>
      </c>
      <c r="N232" s="164">
        <v>10835</v>
      </c>
      <c r="O232" s="164">
        <v>1265</v>
      </c>
      <c r="P232" s="164">
        <v>4435</v>
      </c>
    </row>
    <row r="233" spans="1:16">
      <c r="A233" s="51">
        <v>39845</v>
      </c>
      <c r="B233" s="235">
        <v>134785</v>
      </c>
      <c r="C233" s="164">
        <f t="shared" si="3"/>
        <v>12832</v>
      </c>
      <c r="D233" s="235">
        <v>121953</v>
      </c>
      <c r="E233" s="164">
        <v>10331</v>
      </c>
      <c r="F233" s="164">
        <v>3211</v>
      </c>
      <c r="G233" s="164">
        <v>1619</v>
      </c>
      <c r="H233" s="164">
        <v>795</v>
      </c>
      <c r="I233" s="164">
        <v>1557</v>
      </c>
      <c r="J233" s="164">
        <v>7766</v>
      </c>
      <c r="K233" s="164">
        <v>22126</v>
      </c>
      <c r="L233" s="164">
        <v>5592</v>
      </c>
      <c r="M233" s="164">
        <v>2742</v>
      </c>
      <c r="N233" s="164">
        <v>12559</v>
      </c>
      <c r="O233" s="164">
        <v>1449</v>
      </c>
      <c r="P233" s="164">
        <v>3645</v>
      </c>
    </row>
    <row r="234" spans="1:16">
      <c r="A234" s="51">
        <v>39873</v>
      </c>
      <c r="B234" s="235">
        <v>144310</v>
      </c>
      <c r="C234" s="164">
        <f t="shared" si="3"/>
        <v>14279</v>
      </c>
      <c r="D234" s="235">
        <v>130031</v>
      </c>
      <c r="E234" s="164">
        <v>14242</v>
      </c>
      <c r="F234" s="164">
        <v>5191</v>
      </c>
      <c r="G234" s="164">
        <v>1759</v>
      </c>
      <c r="H234" s="164">
        <v>755</v>
      </c>
      <c r="I234" s="164">
        <v>1807</v>
      </c>
      <c r="J234" s="164">
        <v>7604</v>
      </c>
      <c r="K234" s="164">
        <v>20163</v>
      </c>
      <c r="L234" s="164">
        <v>5618</v>
      </c>
      <c r="M234" s="164">
        <v>4660</v>
      </c>
      <c r="N234" s="164">
        <v>14922</v>
      </c>
      <c r="O234" s="164">
        <v>2339</v>
      </c>
      <c r="P234" s="164">
        <v>3728</v>
      </c>
    </row>
    <row r="235" spans="1:16">
      <c r="A235" s="51">
        <v>39904</v>
      </c>
      <c r="B235" s="235">
        <v>115919</v>
      </c>
      <c r="C235" s="164">
        <f t="shared" si="3"/>
        <v>12619</v>
      </c>
      <c r="D235" s="235">
        <v>103300</v>
      </c>
      <c r="E235" s="164">
        <v>9791</v>
      </c>
      <c r="F235" s="164">
        <v>3286</v>
      </c>
      <c r="G235" s="164">
        <v>1384</v>
      </c>
      <c r="H235" s="164">
        <v>538</v>
      </c>
      <c r="I235" s="164">
        <v>1403</v>
      </c>
      <c r="J235" s="164">
        <v>7336</v>
      </c>
      <c r="K235" s="164">
        <v>18223</v>
      </c>
      <c r="L235" s="164">
        <v>4108</v>
      </c>
      <c r="M235" s="164">
        <v>2668</v>
      </c>
      <c r="N235" s="164">
        <v>9863</v>
      </c>
      <c r="O235" s="164">
        <v>1671</v>
      </c>
      <c r="P235" s="164">
        <v>2494</v>
      </c>
    </row>
    <row r="236" spans="1:16">
      <c r="A236" s="51">
        <v>39934</v>
      </c>
      <c r="B236" s="235">
        <v>129524</v>
      </c>
      <c r="C236" s="164">
        <f t="shared" si="3"/>
        <v>14672</v>
      </c>
      <c r="D236" s="235">
        <v>114852</v>
      </c>
      <c r="E236" s="164">
        <v>11016</v>
      </c>
      <c r="F236" s="164">
        <v>3555</v>
      </c>
      <c r="G236" s="164">
        <v>1439</v>
      </c>
      <c r="H236" s="164">
        <v>641</v>
      </c>
      <c r="I236" s="164">
        <v>1839</v>
      </c>
      <c r="J236" s="164">
        <v>7483</v>
      </c>
      <c r="K236" s="164">
        <v>20872</v>
      </c>
      <c r="L236" s="164">
        <v>4878</v>
      </c>
      <c r="M236" s="164">
        <v>3120</v>
      </c>
      <c r="N236" s="164">
        <v>11931</v>
      </c>
      <c r="O236" s="164">
        <v>3448</v>
      </c>
      <c r="P236" s="164">
        <v>3554</v>
      </c>
    </row>
    <row r="237" spans="1:16">
      <c r="A237" s="51">
        <v>39965</v>
      </c>
      <c r="B237" s="235">
        <v>144833</v>
      </c>
      <c r="C237" s="164">
        <f t="shared" si="3"/>
        <v>19141</v>
      </c>
      <c r="D237" s="235">
        <v>125692</v>
      </c>
      <c r="E237" s="164">
        <v>14060</v>
      </c>
      <c r="F237" s="164">
        <v>3298</v>
      </c>
      <c r="G237" s="164">
        <v>2364</v>
      </c>
      <c r="H237" s="164">
        <v>639</v>
      </c>
      <c r="I237" s="164">
        <v>1537</v>
      </c>
      <c r="J237" s="164">
        <v>7470</v>
      </c>
      <c r="K237" s="164">
        <v>24521</v>
      </c>
      <c r="L237" s="164">
        <v>4495</v>
      </c>
      <c r="M237" s="164">
        <v>3063</v>
      </c>
      <c r="N237" s="164">
        <v>12165</v>
      </c>
      <c r="O237" s="164">
        <v>2698</v>
      </c>
      <c r="P237" s="164">
        <v>2670</v>
      </c>
    </row>
    <row r="238" spans="1:16">
      <c r="A238" s="51">
        <v>39995</v>
      </c>
      <c r="B238" s="235">
        <v>153482</v>
      </c>
      <c r="C238" s="164">
        <f t="shared" si="3"/>
        <v>17762</v>
      </c>
      <c r="D238" s="235">
        <v>135720</v>
      </c>
      <c r="E238" s="164">
        <v>12682</v>
      </c>
      <c r="F238" s="164">
        <v>4276</v>
      </c>
      <c r="G238" s="164">
        <v>1620</v>
      </c>
      <c r="H238" s="164">
        <v>806</v>
      </c>
      <c r="I238" s="164">
        <v>1895</v>
      </c>
      <c r="J238" s="164">
        <v>7186</v>
      </c>
      <c r="K238" s="164">
        <v>26907</v>
      </c>
      <c r="L238" s="164">
        <v>4373</v>
      </c>
      <c r="M238" s="164">
        <v>3861</v>
      </c>
      <c r="N238" s="164">
        <v>17167</v>
      </c>
      <c r="O238" s="164">
        <v>2629</v>
      </c>
      <c r="P238" s="164">
        <v>3758</v>
      </c>
    </row>
    <row r="239" spans="1:16">
      <c r="A239" s="51">
        <v>40026</v>
      </c>
      <c r="B239" s="235">
        <v>146667</v>
      </c>
      <c r="C239" s="164">
        <f t="shared" ref="C239:C248" si="4">B239-D239</f>
        <v>15828</v>
      </c>
      <c r="D239" s="235">
        <v>130839</v>
      </c>
      <c r="E239" s="164">
        <v>10659</v>
      </c>
      <c r="F239" s="164">
        <v>5756</v>
      </c>
      <c r="G239" s="164">
        <v>1721</v>
      </c>
      <c r="H239" s="164">
        <v>871</v>
      </c>
      <c r="I239" s="164">
        <v>1693</v>
      </c>
      <c r="J239" s="164">
        <v>7967</v>
      </c>
      <c r="K239" s="164">
        <v>22448</v>
      </c>
      <c r="L239" s="164">
        <v>3667</v>
      </c>
      <c r="M239" s="164">
        <v>3181</v>
      </c>
      <c r="N239" s="164">
        <v>21921</v>
      </c>
      <c r="O239" s="164">
        <v>2034</v>
      </c>
      <c r="P239" s="164">
        <v>2971</v>
      </c>
    </row>
    <row r="240" spans="1:16">
      <c r="A240" s="51">
        <v>40057</v>
      </c>
      <c r="B240" s="235">
        <v>137832</v>
      </c>
      <c r="C240" s="164">
        <f t="shared" si="4"/>
        <v>14790</v>
      </c>
      <c r="D240" s="235">
        <v>123042</v>
      </c>
      <c r="E240" s="164">
        <v>10082</v>
      </c>
      <c r="F240" s="164">
        <v>3067</v>
      </c>
      <c r="G240" s="164">
        <v>1394</v>
      </c>
      <c r="H240" s="164">
        <v>948</v>
      </c>
      <c r="I240" s="164">
        <v>2161</v>
      </c>
      <c r="J240" s="164">
        <v>8227</v>
      </c>
      <c r="K240" s="164">
        <v>25483</v>
      </c>
      <c r="L240" s="164">
        <v>4587</v>
      </c>
      <c r="M240" s="164">
        <v>2890</v>
      </c>
      <c r="N240" s="164">
        <v>11846</v>
      </c>
      <c r="O240" s="164">
        <v>2781</v>
      </c>
      <c r="P240" s="164">
        <v>3056</v>
      </c>
    </row>
    <row r="241" spans="1:16">
      <c r="A241" s="51">
        <v>40087</v>
      </c>
      <c r="B241" s="235">
        <v>138837</v>
      </c>
      <c r="C241" s="164">
        <f t="shared" si="4"/>
        <v>15929</v>
      </c>
      <c r="D241" s="235">
        <v>122908</v>
      </c>
      <c r="E241" s="164">
        <v>12376</v>
      </c>
      <c r="F241" s="164">
        <v>3973</v>
      </c>
      <c r="G241" s="164">
        <v>1349</v>
      </c>
      <c r="H241" s="164">
        <v>542</v>
      </c>
      <c r="I241" s="164">
        <v>2478</v>
      </c>
      <c r="J241" s="164">
        <v>7429</v>
      </c>
      <c r="K241" s="164">
        <v>20819</v>
      </c>
      <c r="L241" s="164">
        <v>4981</v>
      </c>
      <c r="M241" s="164">
        <v>3420</v>
      </c>
      <c r="N241" s="164">
        <v>11304</v>
      </c>
      <c r="O241" s="164">
        <v>1589</v>
      </c>
      <c r="P241" s="164">
        <v>3200</v>
      </c>
    </row>
    <row r="242" spans="1:16">
      <c r="A242" s="51">
        <v>40118</v>
      </c>
      <c r="B242" s="235">
        <v>136217</v>
      </c>
      <c r="C242" s="164">
        <f t="shared" si="4"/>
        <v>14061</v>
      </c>
      <c r="D242" s="235">
        <v>122156</v>
      </c>
      <c r="E242" s="164">
        <v>12435</v>
      </c>
      <c r="F242" s="164">
        <v>3747</v>
      </c>
      <c r="G242" s="164">
        <v>1395</v>
      </c>
      <c r="H242" s="164">
        <v>537</v>
      </c>
      <c r="I242" s="164">
        <v>2439</v>
      </c>
      <c r="J242" s="164">
        <v>7834</v>
      </c>
      <c r="K242" s="164">
        <v>20688</v>
      </c>
      <c r="L242" s="164">
        <v>4373</v>
      </c>
      <c r="M242" s="164">
        <v>3710</v>
      </c>
      <c r="N242" s="164">
        <v>11049</v>
      </c>
      <c r="O242" s="164">
        <v>1581</v>
      </c>
      <c r="P242" s="164">
        <v>4000</v>
      </c>
    </row>
    <row r="243" spans="1:16">
      <c r="A243" s="51">
        <v>40148</v>
      </c>
      <c r="B243" s="235">
        <v>98996</v>
      </c>
      <c r="C243" s="164">
        <f t="shared" si="4"/>
        <v>11556</v>
      </c>
      <c r="D243" s="235">
        <v>87440</v>
      </c>
      <c r="E243" s="164">
        <v>8605</v>
      </c>
      <c r="F243" s="164">
        <v>2101</v>
      </c>
      <c r="G243" s="164">
        <v>777</v>
      </c>
      <c r="H243" s="164">
        <v>439</v>
      </c>
      <c r="I243" s="164">
        <v>1096</v>
      </c>
      <c r="J243" s="164">
        <v>7469</v>
      </c>
      <c r="K243" s="164">
        <v>17460</v>
      </c>
      <c r="L243" s="164">
        <v>2703</v>
      </c>
      <c r="M243" s="164">
        <v>2496</v>
      </c>
      <c r="N243" s="164">
        <v>6799</v>
      </c>
      <c r="O243" s="164">
        <v>818</v>
      </c>
      <c r="P243" s="164">
        <v>3020</v>
      </c>
    </row>
    <row r="244" spans="1:16">
      <c r="A244" s="51">
        <v>40179</v>
      </c>
      <c r="B244" s="235">
        <v>111972</v>
      </c>
      <c r="C244" s="164">
        <f t="shared" si="4"/>
        <v>13134</v>
      </c>
      <c r="D244" s="235">
        <v>98838</v>
      </c>
      <c r="E244" s="164">
        <v>8015</v>
      </c>
      <c r="F244" s="164">
        <v>2649</v>
      </c>
      <c r="G244" s="164">
        <v>1179</v>
      </c>
      <c r="H244" s="164">
        <v>469</v>
      </c>
      <c r="I244" s="164">
        <v>1851</v>
      </c>
      <c r="J244" s="164">
        <v>7973</v>
      </c>
      <c r="K244" s="164">
        <v>22543</v>
      </c>
      <c r="L244" s="164">
        <v>3233</v>
      </c>
      <c r="M244" s="164">
        <v>2629</v>
      </c>
      <c r="N244" s="164">
        <v>8470</v>
      </c>
      <c r="O244" s="164">
        <v>1539</v>
      </c>
      <c r="P244" s="164">
        <v>4856</v>
      </c>
    </row>
    <row r="245" spans="1:16">
      <c r="A245" s="51">
        <v>40210</v>
      </c>
      <c r="B245" s="235">
        <v>133688</v>
      </c>
      <c r="C245" s="164">
        <f t="shared" si="4"/>
        <v>14722</v>
      </c>
      <c r="D245" s="235">
        <v>118966</v>
      </c>
      <c r="E245" s="164">
        <v>10123</v>
      </c>
      <c r="F245" s="164">
        <v>4177</v>
      </c>
      <c r="G245" s="164">
        <v>1516</v>
      </c>
      <c r="H245" s="164">
        <v>647</v>
      </c>
      <c r="I245" s="164">
        <v>2069</v>
      </c>
      <c r="J245" s="164">
        <v>7669</v>
      </c>
      <c r="K245" s="164">
        <v>19618</v>
      </c>
      <c r="L245" s="164">
        <v>7236</v>
      </c>
      <c r="M245" s="164">
        <v>2819</v>
      </c>
      <c r="N245" s="164">
        <v>11258</v>
      </c>
      <c r="O245" s="164">
        <v>3699</v>
      </c>
      <c r="P245" s="164">
        <v>3991</v>
      </c>
    </row>
    <row r="246" spans="1:16">
      <c r="A246" s="51">
        <v>40238</v>
      </c>
      <c r="B246" s="235">
        <v>139872</v>
      </c>
      <c r="C246" s="164">
        <f t="shared" si="4"/>
        <v>14561</v>
      </c>
      <c r="D246" s="235">
        <v>125311</v>
      </c>
      <c r="E246" s="164">
        <v>11883</v>
      </c>
      <c r="F246" s="164">
        <v>3920</v>
      </c>
      <c r="G246" s="164">
        <v>1648</v>
      </c>
      <c r="H246" s="164">
        <v>686</v>
      </c>
      <c r="I246" s="164">
        <v>2312</v>
      </c>
      <c r="J246" s="164">
        <v>6898</v>
      </c>
      <c r="K246" s="164">
        <v>24373</v>
      </c>
      <c r="L246" s="164">
        <v>5272</v>
      </c>
      <c r="M246" s="164">
        <v>2753</v>
      </c>
      <c r="N246" s="164">
        <v>11882</v>
      </c>
      <c r="O246" s="164">
        <v>1540</v>
      </c>
      <c r="P246" s="164">
        <v>5900</v>
      </c>
    </row>
    <row r="247" spans="1:16">
      <c r="A247" s="51">
        <v>40269</v>
      </c>
      <c r="B247" s="235">
        <v>123498</v>
      </c>
      <c r="C247" s="164">
        <f t="shared" si="4"/>
        <v>13396</v>
      </c>
      <c r="D247" s="235">
        <v>110102</v>
      </c>
      <c r="E247" s="164">
        <v>11127</v>
      </c>
      <c r="F247" s="164">
        <v>3180</v>
      </c>
      <c r="G247" s="164">
        <v>1802</v>
      </c>
      <c r="H247" s="164">
        <v>413</v>
      </c>
      <c r="I247" s="164">
        <v>1944</v>
      </c>
      <c r="J247" s="164">
        <v>7668</v>
      </c>
      <c r="K247" s="164">
        <v>19616</v>
      </c>
      <c r="L247" s="164">
        <v>4276</v>
      </c>
      <c r="M247" s="164">
        <v>2769</v>
      </c>
      <c r="N247" s="164">
        <v>10033</v>
      </c>
      <c r="O247" s="164">
        <v>1066</v>
      </c>
      <c r="P247" s="164">
        <v>6000</v>
      </c>
    </row>
    <row r="248" spans="1:16">
      <c r="A248" s="51">
        <v>40299</v>
      </c>
      <c r="B248" s="235">
        <v>143076</v>
      </c>
      <c r="C248" s="164">
        <f t="shared" si="4"/>
        <v>17145</v>
      </c>
      <c r="D248" s="235">
        <v>125931</v>
      </c>
      <c r="E248" s="164">
        <v>13037</v>
      </c>
      <c r="F248" s="164">
        <v>3004</v>
      </c>
      <c r="G248" s="164">
        <v>2074</v>
      </c>
      <c r="H248" s="164">
        <v>618</v>
      </c>
      <c r="I248" s="164">
        <v>2179</v>
      </c>
      <c r="J248" s="164">
        <v>8162</v>
      </c>
      <c r="K248" s="164">
        <v>20002</v>
      </c>
      <c r="L248" s="164">
        <v>4536</v>
      </c>
      <c r="M248" s="164">
        <v>3295</v>
      </c>
      <c r="N248" s="164">
        <v>20265</v>
      </c>
      <c r="O248" s="164">
        <v>1001</v>
      </c>
      <c r="P248" s="164">
        <v>6500</v>
      </c>
    </row>
    <row r="249" spans="1:16">
      <c r="A249" s="51">
        <v>40330</v>
      </c>
      <c r="B249" s="235">
        <v>124007</v>
      </c>
      <c r="C249" s="164">
        <f t="shared" ref="C249:C258" si="5">B249-D249</f>
        <v>14896</v>
      </c>
      <c r="D249" s="235">
        <v>109111</v>
      </c>
      <c r="E249" s="164">
        <v>13991</v>
      </c>
      <c r="F249" s="164">
        <v>3375</v>
      </c>
      <c r="G249" s="164">
        <v>1325</v>
      </c>
      <c r="H249" s="164">
        <v>360</v>
      </c>
      <c r="I249" s="164">
        <v>2148</v>
      </c>
      <c r="J249" s="164">
        <v>8055</v>
      </c>
      <c r="K249" s="164">
        <v>17263</v>
      </c>
      <c r="L249" s="164">
        <v>4381</v>
      </c>
      <c r="M249" s="164">
        <v>2841</v>
      </c>
      <c r="N249" s="164">
        <v>12186</v>
      </c>
      <c r="O249" s="164">
        <v>881</v>
      </c>
      <c r="P249" s="164">
        <v>6000</v>
      </c>
    </row>
    <row r="250" spans="1:16">
      <c r="A250" s="51">
        <v>40360</v>
      </c>
      <c r="B250" s="235">
        <v>127366</v>
      </c>
      <c r="C250" s="164">
        <f t="shared" si="5"/>
        <v>12653</v>
      </c>
      <c r="D250" s="235">
        <v>114713</v>
      </c>
      <c r="E250" s="164">
        <v>10630</v>
      </c>
      <c r="F250" s="164">
        <v>2756</v>
      </c>
      <c r="G250" s="164">
        <v>1779</v>
      </c>
      <c r="H250" s="164">
        <v>467</v>
      </c>
      <c r="I250" s="164">
        <v>1911</v>
      </c>
      <c r="J250" s="164">
        <v>8085</v>
      </c>
      <c r="K250" s="164">
        <v>22212</v>
      </c>
      <c r="L250" s="164">
        <v>5171</v>
      </c>
      <c r="M250" s="164">
        <v>2659</v>
      </c>
      <c r="N250" s="164">
        <v>10005</v>
      </c>
      <c r="O250" s="164">
        <v>1658</v>
      </c>
      <c r="P250" s="164">
        <v>5435</v>
      </c>
    </row>
    <row r="251" spans="1:16">
      <c r="A251" s="51">
        <v>40391</v>
      </c>
      <c r="B251" s="235">
        <v>124983</v>
      </c>
      <c r="C251" s="164">
        <f t="shared" si="5"/>
        <v>15123</v>
      </c>
      <c r="D251" s="235">
        <v>109860</v>
      </c>
      <c r="E251" s="164">
        <v>10970</v>
      </c>
      <c r="F251" s="164">
        <v>2904</v>
      </c>
      <c r="G251" s="164">
        <v>1205</v>
      </c>
      <c r="H251" s="164">
        <v>353</v>
      </c>
      <c r="I251" s="164">
        <v>759</v>
      </c>
      <c r="J251" s="164">
        <v>7540</v>
      </c>
      <c r="K251" s="164">
        <v>22301</v>
      </c>
      <c r="L251" s="164">
        <v>4559</v>
      </c>
      <c r="M251" s="164">
        <v>3114</v>
      </c>
      <c r="N251" s="164">
        <v>10765</v>
      </c>
      <c r="O251" s="164">
        <v>1574</v>
      </c>
      <c r="P251" s="164">
        <v>6200</v>
      </c>
    </row>
    <row r="252" spans="1:16">
      <c r="A252" s="51">
        <v>40422</v>
      </c>
      <c r="B252" s="235">
        <v>136235</v>
      </c>
      <c r="C252" s="164">
        <f t="shared" si="5"/>
        <v>16490</v>
      </c>
      <c r="D252" s="235">
        <v>119745</v>
      </c>
      <c r="E252" s="164">
        <v>9700</v>
      </c>
      <c r="F252" s="164">
        <v>3093</v>
      </c>
      <c r="G252" s="164">
        <v>345</v>
      </c>
      <c r="H252" s="164">
        <v>316</v>
      </c>
      <c r="I252" s="164">
        <v>2883</v>
      </c>
      <c r="J252" s="164">
        <v>7289</v>
      </c>
      <c r="K252" s="164">
        <v>27645</v>
      </c>
      <c r="L252" s="164">
        <v>4505</v>
      </c>
      <c r="M252" s="164">
        <v>3276</v>
      </c>
      <c r="N252" s="164">
        <v>13402</v>
      </c>
      <c r="O252" s="164">
        <v>924</v>
      </c>
      <c r="P252" s="164">
        <v>6800</v>
      </c>
    </row>
    <row r="253" spans="1:16">
      <c r="A253" s="51">
        <v>40452</v>
      </c>
      <c r="B253" s="235">
        <v>111097</v>
      </c>
      <c r="C253" s="164">
        <f t="shared" si="5"/>
        <v>13946</v>
      </c>
      <c r="D253" s="235">
        <v>97151</v>
      </c>
      <c r="E253" s="164">
        <v>7298</v>
      </c>
      <c r="F253" s="164">
        <v>2689</v>
      </c>
      <c r="G253" s="164">
        <v>939</v>
      </c>
      <c r="H253" s="164">
        <v>465</v>
      </c>
      <c r="I253" s="164">
        <v>2019</v>
      </c>
      <c r="J253" s="164">
        <v>7278</v>
      </c>
      <c r="K253" s="164">
        <v>16794</v>
      </c>
      <c r="L253" s="164">
        <v>4712</v>
      </c>
      <c r="M253" s="164">
        <v>3102</v>
      </c>
      <c r="N253" s="164">
        <v>12802</v>
      </c>
      <c r="O253" s="164">
        <v>1546</v>
      </c>
      <c r="P253" s="164">
        <v>5925</v>
      </c>
    </row>
    <row r="254" spans="1:16">
      <c r="A254" s="51">
        <v>40483</v>
      </c>
      <c r="B254" s="235">
        <v>106415</v>
      </c>
      <c r="C254" s="164">
        <f t="shared" si="5"/>
        <v>14469</v>
      </c>
      <c r="D254" s="235">
        <v>91946</v>
      </c>
      <c r="E254" s="164">
        <v>6983</v>
      </c>
      <c r="F254" s="164">
        <v>3340</v>
      </c>
      <c r="G254" s="164">
        <v>1081</v>
      </c>
      <c r="H254" s="164">
        <v>351</v>
      </c>
      <c r="I254" s="164">
        <v>1594</v>
      </c>
      <c r="J254" s="164">
        <v>7676</v>
      </c>
      <c r="K254" s="164">
        <v>19021</v>
      </c>
      <c r="L254" s="164">
        <v>3961</v>
      </c>
      <c r="M254" s="164">
        <v>2618</v>
      </c>
      <c r="N254" s="164">
        <v>11105</v>
      </c>
      <c r="O254" s="164">
        <v>1159</v>
      </c>
      <c r="P254" s="164">
        <v>4012</v>
      </c>
    </row>
    <row r="255" spans="1:16">
      <c r="A255" s="51">
        <v>40513</v>
      </c>
      <c r="B255" s="235">
        <v>87113</v>
      </c>
      <c r="C255" s="164">
        <f t="shared" si="5"/>
        <v>9763</v>
      </c>
      <c r="D255" s="235">
        <v>77350</v>
      </c>
      <c r="E255" s="164">
        <v>4934</v>
      </c>
      <c r="F255" s="164">
        <v>2049</v>
      </c>
      <c r="G255" s="164">
        <v>930</v>
      </c>
      <c r="H255" s="164">
        <v>101</v>
      </c>
      <c r="I255" s="164">
        <v>1167</v>
      </c>
      <c r="J255" s="164">
        <v>7143</v>
      </c>
      <c r="K255" s="164">
        <v>24746</v>
      </c>
      <c r="L255" s="164">
        <v>2679</v>
      </c>
      <c r="M255" s="164">
        <v>2033</v>
      </c>
      <c r="N255" s="164">
        <v>6421</v>
      </c>
      <c r="O255" s="164">
        <v>542</v>
      </c>
      <c r="P255" s="164">
        <v>2640</v>
      </c>
    </row>
    <row r="256" spans="1:16">
      <c r="A256" s="51">
        <v>40544</v>
      </c>
      <c r="B256" s="235">
        <v>93545</v>
      </c>
      <c r="C256" s="164">
        <f t="shared" si="5"/>
        <v>10253</v>
      </c>
      <c r="D256" s="235">
        <v>83292</v>
      </c>
      <c r="E256" s="164">
        <v>4253</v>
      </c>
      <c r="F256" s="164">
        <v>2019</v>
      </c>
      <c r="G256" s="164">
        <v>964</v>
      </c>
      <c r="H256" s="164">
        <v>293</v>
      </c>
      <c r="I256" s="164">
        <v>1493</v>
      </c>
      <c r="J256" s="164">
        <v>6512</v>
      </c>
      <c r="K256" s="164">
        <v>22549</v>
      </c>
      <c r="L256" s="164">
        <v>3222</v>
      </c>
      <c r="M256" s="164">
        <v>2516</v>
      </c>
      <c r="N256" s="164">
        <v>8018</v>
      </c>
      <c r="O256" s="164">
        <v>934</v>
      </c>
      <c r="P256" s="164">
        <v>3585</v>
      </c>
    </row>
    <row r="257" spans="1:16">
      <c r="A257" s="51">
        <v>40575</v>
      </c>
      <c r="B257" s="235">
        <v>113923</v>
      </c>
      <c r="C257" s="164">
        <f t="shared" si="5"/>
        <v>11622</v>
      </c>
      <c r="D257" s="235">
        <v>102301</v>
      </c>
      <c r="E257" s="164">
        <v>5379</v>
      </c>
      <c r="F257" s="164">
        <v>3184</v>
      </c>
      <c r="G257" s="164">
        <v>1197</v>
      </c>
      <c r="H257" s="164">
        <v>344</v>
      </c>
      <c r="I257" s="164">
        <v>1805</v>
      </c>
      <c r="J257" s="164">
        <v>6343</v>
      </c>
      <c r="K257" s="164">
        <v>28740</v>
      </c>
      <c r="L257" s="164">
        <v>4472</v>
      </c>
      <c r="M257" s="164">
        <v>3473</v>
      </c>
      <c r="N257" s="164">
        <v>9927</v>
      </c>
      <c r="O257" s="164">
        <v>1563</v>
      </c>
      <c r="P257" s="164">
        <v>2946</v>
      </c>
    </row>
    <row r="258" spans="1:16" ht="14.25">
      <c r="A258" s="51">
        <v>40603</v>
      </c>
      <c r="B258" s="235">
        <v>119541</v>
      </c>
      <c r="C258" s="164">
        <f t="shared" si="5"/>
        <v>12316</v>
      </c>
      <c r="D258" s="235">
        <v>107225</v>
      </c>
      <c r="E258" s="164">
        <v>6695</v>
      </c>
      <c r="F258" s="164">
        <v>4548</v>
      </c>
      <c r="G258" s="243">
        <v>1301</v>
      </c>
      <c r="H258" s="164">
        <v>419</v>
      </c>
      <c r="I258" s="164">
        <v>826</v>
      </c>
      <c r="J258" s="164">
        <v>6034</v>
      </c>
      <c r="K258" s="164">
        <v>24728</v>
      </c>
      <c r="L258" s="164">
        <v>4818</v>
      </c>
      <c r="M258" s="164">
        <v>2831</v>
      </c>
      <c r="N258" s="164">
        <v>8569</v>
      </c>
      <c r="O258" s="164">
        <v>1405</v>
      </c>
      <c r="P258" s="164">
        <v>4354</v>
      </c>
    </row>
    <row r="260" spans="1:16">
      <c r="A260" s="57" t="s">
        <v>30</v>
      </c>
      <c r="B260" s="54"/>
      <c r="C260" s="54"/>
      <c r="D260" s="54"/>
      <c r="E260" s="54"/>
      <c r="F260" s="54"/>
      <c r="G260" s="54"/>
      <c r="H260" s="54"/>
      <c r="I260" s="54"/>
    </row>
    <row r="261" spans="1:16">
      <c r="A261" s="53" t="s">
        <v>26</v>
      </c>
      <c r="B261" s="55">
        <f>AVERAGE(B4:B15)</f>
        <v>79315</v>
      </c>
      <c r="C261" s="55">
        <f>AVERAGE(C4:C15)</f>
        <v>6921.666666666667</v>
      </c>
      <c r="D261" s="55">
        <f t="shared" ref="D261:I261" si="6">AVERAGE(D4:D15)</f>
        <v>72393.333333333328</v>
      </c>
      <c r="E261" s="55">
        <f t="shared" si="6"/>
        <v>11429.333333333334</v>
      </c>
      <c r="F261" s="55">
        <f t="shared" si="6"/>
        <v>2548.0833333333335</v>
      </c>
      <c r="G261" s="55">
        <f t="shared" si="6"/>
        <v>1138.75</v>
      </c>
      <c r="H261" s="55">
        <f t="shared" si="6"/>
        <v>566.25</v>
      </c>
      <c r="I261" s="60">
        <f t="shared" si="6"/>
        <v>2277.6666666666665</v>
      </c>
      <c r="J261" s="60">
        <f t="shared" ref="J261:P261" si="7">AVERAGE(J4:J15)</f>
        <v>5568.25</v>
      </c>
      <c r="K261" s="55">
        <f t="shared" si="7"/>
        <v>7985.916666666667</v>
      </c>
      <c r="L261" s="55">
        <f t="shared" si="7"/>
        <v>5664.5</v>
      </c>
      <c r="M261" s="55">
        <f t="shared" si="7"/>
        <v>2343.6666666666665</v>
      </c>
      <c r="N261" s="55">
        <f t="shared" si="7"/>
        <v>5816.333333333333</v>
      </c>
      <c r="O261" s="55">
        <f t="shared" si="7"/>
        <v>1587.75</v>
      </c>
      <c r="P261" s="55">
        <f t="shared" si="7"/>
        <v>1859.5</v>
      </c>
    </row>
    <row r="262" spans="1:16">
      <c r="A262" s="53" t="s">
        <v>7</v>
      </c>
      <c r="B262" s="55">
        <f>AVERAGE(B16:B27)</f>
        <v>86516.083333333328</v>
      </c>
      <c r="C262" s="55">
        <f>AVERAGE(C16:C27)</f>
        <v>9461</v>
      </c>
      <c r="D262" s="55">
        <f t="shared" ref="D262:I262" si="8">AVERAGE(D16:D27)</f>
        <v>77055.083333333328</v>
      </c>
      <c r="E262" s="55">
        <f t="shared" si="8"/>
        <v>11168.666666666666</v>
      </c>
      <c r="F262" s="55">
        <f t="shared" si="8"/>
        <v>2810.8333333333335</v>
      </c>
      <c r="G262" s="55">
        <f t="shared" si="8"/>
        <v>1085.0833333333333</v>
      </c>
      <c r="H262" s="55">
        <f t="shared" si="8"/>
        <v>809.75</v>
      </c>
      <c r="I262" s="60">
        <f t="shared" si="8"/>
        <v>2328.6666666666665</v>
      </c>
      <c r="J262" s="60">
        <f t="shared" ref="J262:P262" si="9">AVERAGE(J16:J27)</f>
        <v>5199.166666666667</v>
      </c>
      <c r="K262" s="55">
        <f t="shared" si="9"/>
        <v>10306.166666666666</v>
      </c>
      <c r="L262" s="55">
        <f t="shared" si="9"/>
        <v>5877.333333333333</v>
      </c>
      <c r="M262" s="55">
        <f t="shared" si="9"/>
        <v>2247.9166666666665</v>
      </c>
      <c r="N262" s="55">
        <f t="shared" si="9"/>
        <v>6498.416666666667</v>
      </c>
      <c r="O262" s="55">
        <f t="shared" si="9"/>
        <v>1585.5</v>
      </c>
      <c r="P262" s="55">
        <f t="shared" si="9"/>
        <v>1990.6666666666667</v>
      </c>
    </row>
    <row r="263" spans="1:16">
      <c r="A263" s="53" t="s">
        <v>8</v>
      </c>
      <c r="B263" s="55">
        <f>AVERAGE(B28:B39)</f>
        <v>92245.666666666672</v>
      </c>
      <c r="C263" s="55">
        <f>AVERAGE(C28:C39)</f>
        <v>9591</v>
      </c>
      <c r="D263" s="55">
        <f t="shared" ref="D263:I263" si="10">AVERAGE(D28:D39)</f>
        <v>82654.666666666672</v>
      </c>
      <c r="E263" s="55">
        <f t="shared" si="10"/>
        <v>12845.833333333334</v>
      </c>
      <c r="F263" s="55">
        <f t="shared" si="10"/>
        <v>2867.4166666666665</v>
      </c>
      <c r="G263" s="55">
        <f t="shared" si="10"/>
        <v>1189.4166666666667</v>
      </c>
      <c r="H263" s="55">
        <f t="shared" si="10"/>
        <v>923.66666666666663</v>
      </c>
      <c r="I263" s="60">
        <f t="shared" si="10"/>
        <v>2465.3333333333335</v>
      </c>
      <c r="J263" s="60">
        <f t="shared" ref="J263:P263" si="11">AVERAGE(J28:J39)</f>
        <v>5646.083333333333</v>
      </c>
      <c r="K263" s="55">
        <f t="shared" si="11"/>
        <v>11111.666666666666</v>
      </c>
      <c r="L263" s="55">
        <f t="shared" si="11"/>
        <v>5926.083333333333</v>
      </c>
      <c r="M263" s="55">
        <f t="shared" si="11"/>
        <v>2493.9166666666665</v>
      </c>
      <c r="N263" s="55">
        <f t="shared" si="11"/>
        <v>7213.833333333333</v>
      </c>
      <c r="O263" s="55">
        <f t="shared" si="11"/>
        <v>1571.1666666666667</v>
      </c>
      <c r="P263" s="55">
        <f t="shared" si="11"/>
        <v>2765.3333333333335</v>
      </c>
    </row>
    <row r="264" spans="1:16">
      <c r="A264" s="53" t="s">
        <v>9</v>
      </c>
      <c r="B264" s="55">
        <f>AVERAGE(B40:B51)</f>
        <v>93186.083333333328</v>
      </c>
      <c r="C264" s="55">
        <f>AVERAGE(C40:C51)</f>
        <v>9983.1666666666661</v>
      </c>
      <c r="D264" s="55">
        <f t="shared" ref="D264:I264" si="12">AVERAGE(D40:D51)</f>
        <v>83202.916666666672</v>
      </c>
      <c r="E264" s="55">
        <f t="shared" si="12"/>
        <v>14840.333333333334</v>
      </c>
      <c r="F264" s="55">
        <f t="shared" si="12"/>
        <v>3175.3333333333335</v>
      </c>
      <c r="G264" s="55">
        <f t="shared" si="12"/>
        <v>1394.0833333333333</v>
      </c>
      <c r="H264" s="55">
        <f t="shared" si="12"/>
        <v>701</v>
      </c>
      <c r="I264" s="60">
        <f t="shared" si="12"/>
        <v>2588.8333333333335</v>
      </c>
      <c r="J264" s="60">
        <f t="shared" ref="J264:P264" si="13">AVERAGE(J40:J51)</f>
        <v>7526.583333333333</v>
      </c>
      <c r="K264" s="55">
        <f t="shared" si="13"/>
        <v>11079.25</v>
      </c>
      <c r="L264" s="55">
        <f t="shared" si="13"/>
        <v>5543.333333333333</v>
      </c>
      <c r="M264" s="55">
        <f t="shared" si="13"/>
        <v>2439.6666666666665</v>
      </c>
      <c r="N264" s="55">
        <f t="shared" si="13"/>
        <v>7699.75</v>
      </c>
      <c r="O264" s="55">
        <f t="shared" si="13"/>
        <v>1365.75</v>
      </c>
      <c r="P264" s="55">
        <f t="shared" si="13"/>
        <v>2059.1666666666665</v>
      </c>
    </row>
    <row r="265" spans="1:16">
      <c r="A265" s="53" t="s">
        <v>10</v>
      </c>
      <c r="B265" s="55">
        <f>AVERAGE(B52:B63)</f>
        <v>90465.666666666672</v>
      </c>
      <c r="C265" s="55">
        <f>AVERAGE(C52:C63)</f>
        <v>9414.5833333333339</v>
      </c>
      <c r="D265" s="55">
        <f t="shared" ref="D265:I265" si="14">AVERAGE(D52:D63)</f>
        <v>81051.083333333328</v>
      </c>
      <c r="E265" s="55">
        <f t="shared" si="14"/>
        <v>13318.916666666666</v>
      </c>
      <c r="F265" s="55">
        <f t="shared" si="14"/>
        <v>3347.75</v>
      </c>
      <c r="G265" s="55">
        <f t="shared" si="14"/>
        <v>1363.5833333333333</v>
      </c>
      <c r="H265" s="55">
        <f t="shared" si="14"/>
        <v>684.58333333333337</v>
      </c>
      <c r="I265" s="60">
        <f t="shared" si="14"/>
        <v>2602.3333333333335</v>
      </c>
      <c r="J265" s="60">
        <f t="shared" ref="J265:P265" si="15">AVERAGE(J52:J63)</f>
        <v>7553.833333333333</v>
      </c>
      <c r="K265" s="55">
        <f t="shared" si="15"/>
        <v>10886.25</v>
      </c>
      <c r="L265" s="55">
        <f t="shared" si="15"/>
        <v>4759.166666666667</v>
      </c>
      <c r="M265" s="55">
        <f t="shared" si="15"/>
        <v>2464.0833333333335</v>
      </c>
      <c r="N265" s="55">
        <f t="shared" si="15"/>
        <v>7885.583333333333</v>
      </c>
      <c r="O265" s="55">
        <f t="shared" si="15"/>
        <v>1572</v>
      </c>
      <c r="P265" s="55">
        <f t="shared" si="15"/>
        <v>1823.75</v>
      </c>
    </row>
    <row r="266" spans="1:16">
      <c r="A266" s="53" t="s">
        <v>11</v>
      </c>
      <c r="B266" s="55">
        <f>AVERAGE(B64:B75)</f>
        <v>97114.666666666672</v>
      </c>
      <c r="C266" s="55">
        <f>AVERAGE(C64:C75)</f>
        <v>10105.166666666666</v>
      </c>
      <c r="D266" s="55">
        <f t="shared" ref="D266:I266" si="16">AVERAGE(D64:D75)</f>
        <v>87009.5</v>
      </c>
      <c r="E266" s="55">
        <f t="shared" si="16"/>
        <v>13884.083333333334</v>
      </c>
      <c r="F266" s="55">
        <f t="shared" si="16"/>
        <v>3969.9166666666665</v>
      </c>
      <c r="G266" s="55">
        <f t="shared" si="16"/>
        <v>1287.0833333333333</v>
      </c>
      <c r="H266" s="55">
        <f t="shared" si="16"/>
        <v>901.91666666666663</v>
      </c>
      <c r="I266" s="60">
        <f t="shared" si="16"/>
        <v>2524.1666666666665</v>
      </c>
      <c r="J266" s="60">
        <f t="shared" ref="J266:P266" si="17">AVERAGE(J64:J75)</f>
        <v>7481.333333333333</v>
      </c>
      <c r="K266" s="55">
        <f t="shared" si="17"/>
        <v>11911.916666666666</v>
      </c>
      <c r="L266" s="55">
        <f t="shared" si="17"/>
        <v>5781.666666666667</v>
      </c>
      <c r="M266" s="55">
        <f t="shared" si="17"/>
        <v>2557.5</v>
      </c>
      <c r="N266" s="55">
        <f t="shared" si="17"/>
        <v>8018.833333333333</v>
      </c>
      <c r="O266" s="55">
        <f t="shared" si="17"/>
        <v>1409</v>
      </c>
      <c r="P266" s="55">
        <f t="shared" si="17"/>
        <v>2024.0833333333333</v>
      </c>
    </row>
    <row r="267" spans="1:16">
      <c r="A267" s="53" t="s">
        <v>12</v>
      </c>
      <c r="B267" s="55">
        <f>AVERAGE(B76:B87)</f>
        <v>109131.08333333333</v>
      </c>
      <c r="C267" s="55">
        <f>AVERAGE(C76:C87)</f>
        <v>10276.416666666666</v>
      </c>
      <c r="D267" s="55">
        <f t="shared" ref="D267:I267" si="18">AVERAGE(D76:D87)</f>
        <v>98854.666666666672</v>
      </c>
      <c r="E267" s="55">
        <f t="shared" si="18"/>
        <v>14210.333333333334</v>
      </c>
      <c r="F267" s="55">
        <f t="shared" si="18"/>
        <v>9179.3333333333339</v>
      </c>
      <c r="G267" s="55">
        <f t="shared" si="18"/>
        <v>1543.5833333333333</v>
      </c>
      <c r="H267" s="55">
        <f t="shared" si="18"/>
        <v>726.41666666666663</v>
      </c>
      <c r="I267" s="60">
        <f t="shared" si="18"/>
        <v>2612.25</v>
      </c>
      <c r="J267" s="60">
        <f t="shared" ref="J267:P267" si="19">AVERAGE(J76:J87)</f>
        <v>6705.75</v>
      </c>
      <c r="K267" s="55">
        <f t="shared" si="19"/>
        <v>11948.25</v>
      </c>
      <c r="L267" s="55">
        <f t="shared" si="19"/>
        <v>7056.416666666667</v>
      </c>
      <c r="M267" s="55">
        <f t="shared" si="19"/>
        <v>2609.0833333333335</v>
      </c>
      <c r="N267" s="55">
        <f t="shared" si="19"/>
        <v>8929.6666666666661</v>
      </c>
      <c r="O267" s="55">
        <f t="shared" si="19"/>
        <v>2004.6666666666667</v>
      </c>
      <c r="P267" s="55">
        <f t="shared" si="19"/>
        <v>2085.5</v>
      </c>
    </row>
    <row r="268" spans="1:16">
      <c r="A268" s="53" t="s">
        <v>13</v>
      </c>
      <c r="B268" s="55">
        <f>AVERAGE(B88:B99)</f>
        <v>123013.75</v>
      </c>
      <c r="C268" s="55">
        <f>AVERAGE(C88:C99)</f>
        <v>13296.166666666666</v>
      </c>
      <c r="D268" s="55">
        <f t="shared" ref="D268:I268" si="20">AVERAGE(D88:D99)</f>
        <v>109717.58333333333</v>
      </c>
      <c r="E268" s="55">
        <f t="shared" si="20"/>
        <v>15041.416666666666</v>
      </c>
      <c r="F268" s="55">
        <f t="shared" si="20"/>
        <v>11255.833333333334</v>
      </c>
      <c r="G268" s="55">
        <f t="shared" si="20"/>
        <v>1609.75</v>
      </c>
      <c r="H268" s="55">
        <f t="shared" si="20"/>
        <v>655.16666666666663</v>
      </c>
      <c r="I268" s="60">
        <f t="shared" si="20"/>
        <v>2677.0833333333335</v>
      </c>
      <c r="J268" s="60">
        <f t="shared" ref="J268:P268" si="21">AVERAGE(J88:J99)</f>
        <v>8677.9166666666661</v>
      </c>
      <c r="K268" s="55">
        <f t="shared" si="21"/>
        <v>14275</v>
      </c>
      <c r="L268" s="55">
        <f t="shared" si="21"/>
        <v>8153.083333333333</v>
      </c>
      <c r="M268" s="55">
        <f t="shared" si="21"/>
        <v>3012.6666666666665</v>
      </c>
      <c r="N268" s="55">
        <f t="shared" si="21"/>
        <v>9588.5</v>
      </c>
      <c r="O268" s="55">
        <f t="shared" si="21"/>
        <v>4078.5833333333335</v>
      </c>
      <c r="P268" s="55">
        <f t="shared" si="21"/>
        <v>1659</v>
      </c>
    </row>
    <row r="269" spans="1:16">
      <c r="A269" s="53" t="s">
        <v>14</v>
      </c>
      <c r="B269" s="55">
        <f>AVERAGE(B100:B111)</f>
        <v>125749.91666666667</v>
      </c>
      <c r="C269" s="55">
        <f>AVERAGE(C100:C111)</f>
        <v>11142.666666666666</v>
      </c>
      <c r="D269" s="55">
        <f t="shared" ref="D269:I269" si="22">AVERAGE(D100:D111)</f>
        <v>114607.25</v>
      </c>
      <c r="E269" s="55">
        <f t="shared" si="22"/>
        <v>15085.333333333334</v>
      </c>
      <c r="F269" s="55">
        <f t="shared" si="22"/>
        <v>11973.083333333334</v>
      </c>
      <c r="G269" s="55">
        <f t="shared" si="22"/>
        <v>2307.3333333333335</v>
      </c>
      <c r="H269" s="55">
        <f t="shared" si="22"/>
        <v>659.58333333333337</v>
      </c>
      <c r="I269" s="60">
        <f t="shared" si="22"/>
        <v>2446.8333333333335</v>
      </c>
      <c r="J269" s="60">
        <f t="shared" ref="J269:P269" si="23">AVERAGE(J100:J111)</f>
        <v>9237.1666666666661</v>
      </c>
      <c r="K269" s="55">
        <f t="shared" si="23"/>
        <v>11289.166666666666</v>
      </c>
      <c r="L269" s="55">
        <f t="shared" si="23"/>
        <v>7239.333333333333</v>
      </c>
      <c r="M269" s="55">
        <f t="shared" si="23"/>
        <v>3967.75</v>
      </c>
      <c r="N269" s="55">
        <f t="shared" si="23"/>
        <v>9485.5</v>
      </c>
      <c r="O269" s="55">
        <f t="shared" si="23"/>
        <v>3358.75</v>
      </c>
      <c r="P269" s="55">
        <f t="shared" si="23"/>
        <v>1850.75</v>
      </c>
    </row>
    <row r="270" spans="1:16">
      <c r="A270" s="53" t="s">
        <v>15</v>
      </c>
      <c r="B270" s="55">
        <f>AVERAGE(B113:B123)</f>
        <v>133194.90909090909</v>
      </c>
      <c r="C270" s="55">
        <f>AVERAGE(C113:C123)</f>
        <v>11338.545454545454</v>
      </c>
      <c r="D270" s="55">
        <f t="shared" ref="D270:I270" si="24">AVERAGE(D113:D123)</f>
        <v>121856.36363636363</v>
      </c>
      <c r="E270" s="55">
        <f t="shared" si="24"/>
        <v>15573.454545454546</v>
      </c>
      <c r="F270" s="55">
        <f t="shared" si="24"/>
        <v>10900.636363636364</v>
      </c>
      <c r="G270" s="55">
        <f t="shared" si="24"/>
        <v>3180.6363636363635</v>
      </c>
      <c r="H270" s="55">
        <f t="shared" si="24"/>
        <v>1364.7272727272727</v>
      </c>
      <c r="I270" s="60">
        <f t="shared" si="24"/>
        <v>2836</v>
      </c>
      <c r="J270" s="60">
        <f t="shared" ref="J270:P270" si="25">AVERAGE(J113:J123)</f>
        <v>10059.454545454546</v>
      </c>
      <c r="K270" s="55">
        <f t="shared" si="25"/>
        <v>11008.181818181818</v>
      </c>
      <c r="L270" s="55">
        <f t="shared" si="25"/>
        <v>7553.636363636364</v>
      </c>
      <c r="M270" s="55">
        <f t="shared" si="25"/>
        <v>4022.909090909091</v>
      </c>
      <c r="N270" s="55">
        <f t="shared" si="25"/>
        <v>13221.272727272728</v>
      </c>
      <c r="O270" s="55">
        <f t="shared" si="25"/>
        <v>4610.363636363636</v>
      </c>
      <c r="P270" s="55">
        <f t="shared" si="25"/>
        <v>2518.3636363636365</v>
      </c>
    </row>
    <row r="271" spans="1:16">
      <c r="A271" s="53" t="s">
        <v>16</v>
      </c>
      <c r="B271" s="55">
        <f>AVERAGE(B124:B135)</f>
        <v>146605.75</v>
      </c>
      <c r="C271" s="55">
        <f>AVERAGE(C124:C135)</f>
        <v>14473.166666666666</v>
      </c>
      <c r="D271" s="55">
        <f t="shared" ref="D271:I271" si="26">AVERAGE(D124:D135)</f>
        <v>132132.58333333334</v>
      </c>
      <c r="E271" s="55">
        <f t="shared" si="26"/>
        <v>18040.083333333332</v>
      </c>
      <c r="F271" s="55">
        <f t="shared" si="26"/>
        <v>9746.9166666666661</v>
      </c>
      <c r="G271" s="55">
        <f t="shared" si="26"/>
        <v>3081.5833333333335</v>
      </c>
      <c r="H271" s="55">
        <f t="shared" si="26"/>
        <v>1456.1666666666667</v>
      </c>
      <c r="I271" s="60">
        <f t="shared" si="26"/>
        <v>2991.4166666666665</v>
      </c>
      <c r="J271" s="60">
        <f t="shared" ref="J271:P271" si="27">AVERAGE(J124:J135)</f>
        <v>9630.1666666666661</v>
      </c>
      <c r="K271" s="55">
        <f t="shared" si="27"/>
        <v>9499.0833333333339</v>
      </c>
      <c r="L271" s="55">
        <f t="shared" si="27"/>
        <v>7862.25</v>
      </c>
      <c r="M271" s="55">
        <f t="shared" si="27"/>
        <v>3690</v>
      </c>
      <c r="N271" s="55">
        <f t="shared" si="27"/>
        <v>11169.25</v>
      </c>
      <c r="O271" s="55">
        <f t="shared" si="27"/>
        <v>3712.0833333333335</v>
      </c>
      <c r="P271" s="55">
        <f t="shared" si="27"/>
        <v>2798.4166666666665</v>
      </c>
    </row>
    <row r="272" spans="1:16">
      <c r="A272" s="53" t="s">
        <v>17</v>
      </c>
      <c r="B272" s="55">
        <f>AVERAGE(B136:B146)</f>
        <v>154353.45454545456</v>
      </c>
      <c r="C272" s="55">
        <f>AVERAGE(C136:C146)</f>
        <v>13568</v>
      </c>
      <c r="D272" s="55">
        <f t="shared" ref="D272:I272" si="28">AVERAGE(D136:D146)</f>
        <v>140785.45454545456</v>
      </c>
      <c r="E272" s="55">
        <f t="shared" si="28"/>
        <v>17147.454545454544</v>
      </c>
      <c r="F272" s="55">
        <f t="shared" si="28"/>
        <v>11071.363636363636</v>
      </c>
      <c r="G272" s="55">
        <f t="shared" si="28"/>
        <v>2713</v>
      </c>
      <c r="H272" s="55">
        <f t="shared" si="28"/>
        <v>1623.909090909091</v>
      </c>
      <c r="I272" s="60">
        <f t="shared" si="28"/>
        <v>3668.090909090909</v>
      </c>
      <c r="J272" s="60">
        <f t="shared" ref="J272:P272" si="29">AVERAGE(J136:J146)</f>
        <v>9316.545454545454</v>
      </c>
      <c r="K272" s="55">
        <f t="shared" si="29"/>
        <v>10039.363636363636</v>
      </c>
      <c r="L272" s="55">
        <f t="shared" si="29"/>
        <v>7272.727272727273</v>
      </c>
      <c r="M272" s="55">
        <f t="shared" si="29"/>
        <v>3725.2727272727275</v>
      </c>
      <c r="N272" s="55">
        <f t="shared" si="29"/>
        <v>15276.636363636364</v>
      </c>
      <c r="O272" s="55">
        <f t="shared" si="29"/>
        <v>3355.909090909091</v>
      </c>
      <c r="P272" s="55">
        <f t="shared" si="29"/>
        <v>3656.818181818182</v>
      </c>
    </row>
    <row r="273" spans="1:16">
      <c r="A273" s="53" t="s">
        <v>18</v>
      </c>
      <c r="B273" s="55">
        <f>AVERAGE(B148:B159)</f>
        <v>147338.08333333334</v>
      </c>
      <c r="C273" s="55">
        <f>AVERAGE(C148:C159)</f>
        <v>12216.083333333334</v>
      </c>
      <c r="D273" s="55">
        <f t="shared" ref="D273:I273" si="30">AVERAGE(D148:D159)</f>
        <v>135122</v>
      </c>
      <c r="E273" s="55">
        <f t="shared" si="30"/>
        <v>16733.833333333332</v>
      </c>
      <c r="F273" s="55">
        <f t="shared" si="30"/>
        <v>8196.75</v>
      </c>
      <c r="G273" s="55">
        <f t="shared" si="30"/>
        <v>2679.9166666666665</v>
      </c>
      <c r="H273" s="55">
        <f t="shared" si="30"/>
        <v>1722.25</v>
      </c>
      <c r="I273" s="60">
        <f t="shared" si="30"/>
        <v>3303.5</v>
      </c>
      <c r="J273" s="60">
        <f t="shared" ref="J273:P273" si="31">AVERAGE(J148:J159)</f>
        <v>11332.916666666666</v>
      </c>
      <c r="K273" s="55">
        <f t="shared" si="31"/>
        <v>12529.583333333334</v>
      </c>
      <c r="L273" s="55">
        <f t="shared" si="31"/>
        <v>6196.916666666667</v>
      </c>
      <c r="M273" s="55">
        <f t="shared" si="31"/>
        <v>3569.75</v>
      </c>
      <c r="N273" s="55">
        <f t="shared" si="31"/>
        <v>13581.5</v>
      </c>
      <c r="O273" s="55">
        <f t="shared" si="31"/>
        <v>2462.3333333333335</v>
      </c>
      <c r="P273" s="55">
        <f t="shared" si="31"/>
        <v>3549</v>
      </c>
    </row>
    <row r="274" spans="1:16">
      <c r="A274" s="53" t="s">
        <v>19</v>
      </c>
      <c r="B274" s="55">
        <f>AVERAGE(B160:B171)</f>
        <v>150106.08333333334</v>
      </c>
      <c r="C274" s="55">
        <f>AVERAGE(C160:C171)</f>
        <v>10790.25</v>
      </c>
      <c r="D274" s="55">
        <f t="shared" ref="D274:I274" si="32">AVERAGE(D160:D171)</f>
        <v>139315.83333333334</v>
      </c>
      <c r="E274" s="55">
        <f t="shared" si="32"/>
        <v>15374.916666666666</v>
      </c>
      <c r="F274" s="55">
        <f t="shared" si="32"/>
        <v>7243.25</v>
      </c>
      <c r="G274" s="55">
        <f t="shared" si="32"/>
        <v>3127.8333333333335</v>
      </c>
      <c r="H274" s="55">
        <f t="shared" si="32"/>
        <v>2246.0833333333335</v>
      </c>
      <c r="I274" s="60">
        <f t="shared" si="32"/>
        <v>2512.75</v>
      </c>
      <c r="J274" s="60">
        <f t="shared" ref="J274:P274" si="33">AVERAGE(J160:J171)</f>
        <v>10992.75</v>
      </c>
      <c r="K274" s="55">
        <f t="shared" si="33"/>
        <v>15288.583333333334</v>
      </c>
      <c r="L274" s="55">
        <f t="shared" si="33"/>
        <v>6551.166666666667</v>
      </c>
      <c r="M274" s="55">
        <f t="shared" si="33"/>
        <v>4422.666666666667</v>
      </c>
      <c r="N274" s="55">
        <f t="shared" si="33"/>
        <v>12103.75</v>
      </c>
      <c r="O274" s="55">
        <f t="shared" si="33"/>
        <v>2818.1666666666665</v>
      </c>
      <c r="P274" s="55">
        <f t="shared" si="33"/>
        <v>5990.166666666667</v>
      </c>
    </row>
    <row r="275" spans="1:16">
      <c r="A275" s="53" t="s">
        <v>20</v>
      </c>
      <c r="B275" s="55">
        <f>AVERAGE(B172:B183)</f>
        <v>132855.91666666666</v>
      </c>
      <c r="C275" s="55">
        <f>AVERAGE(C172:C183)</f>
        <v>10505.5</v>
      </c>
      <c r="D275" s="55">
        <f t="shared" ref="D275:I275" si="34">AVERAGE(D172:D183)</f>
        <v>122350.41666666667</v>
      </c>
      <c r="E275" s="55">
        <f t="shared" si="34"/>
        <v>11928.833333333334</v>
      </c>
      <c r="F275" s="55">
        <f t="shared" si="34"/>
        <v>6784</v>
      </c>
      <c r="G275" s="55">
        <f t="shared" si="34"/>
        <v>3114.5833333333335</v>
      </c>
      <c r="H275" s="55">
        <f t="shared" si="34"/>
        <v>1087</v>
      </c>
      <c r="I275" s="60">
        <f t="shared" si="34"/>
        <v>1610.0833333333333</v>
      </c>
      <c r="J275" s="60">
        <f t="shared" ref="J275:P275" si="35">AVERAGE(J172:J183)</f>
        <v>10123.666666666666</v>
      </c>
      <c r="K275" s="55">
        <f t="shared" si="35"/>
        <v>14143.416666666666</v>
      </c>
      <c r="L275" s="55">
        <f t="shared" si="35"/>
        <v>7301.75</v>
      </c>
      <c r="M275" s="55">
        <f t="shared" si="35"/>
        <v>4322.666666666667</v>
      </c>
      <c r="N275" s="55">
        <f t="shared" si="35"/>
        <v>10733.583333333334</v>
      </c>
      <c r="O275" s="55">
        <f t="shared" si="35"/>
        <v>2124.8333333333335</v>
      </c>
      <c r="P275" s="55">
        <f t="shared" si="35"/>
        <v>4652.916666666667</v>
      </c>
    </row>
    <row r="276" spans="1:16">
      <c r="A276" s="53" t="s">
        <v>21</v>
      </c>
      <c r="B276" s="55">
        <f>AVERAGE(B184:B195)</f>
        <v>126176.25</v>
      </c>
      <c r="C276" s="55">
        <f>AVERAGE(C184:C195)</f>
        <v>11757.166666666666</v>
      </c>
      <c r="D276" s="55">
        <f t="shared" ref="D276:I276" si="36">AVERAGE(D184:D195)</f>
        <v>114419.08333333333</v>
      </c>
      <c r="E276" s="55">
        <f t="shared" si="36"/>
        <v>13794.583333333334</v>
      </c>
      <c r="F276" s="55">
        <f t="shared" si="36"/>
        <v>5814.666666666667</v>
      </c>
      <c r="G276" s="55">
        <f t="shared" si="36"/>
        <v>3207.25</v>
      </c>
      <c r="H276" s="55">
        <f t="shared" si="36"/>
        <v>770.66666666666663</v>
      </c>
      <c r="I276" s="60">
        <f t="shared" si="36"/>
        <v>1674.25</v>
      </c>
      <c r="J276" s="60">
        <f t="shared" ref="J276:P276" si="37">AVERAGE(J184:J195)</f>
        <v>6455.666666666667</v>
      </c>
      <c r="K276" s="55">
        <f t="shared" si="37"/>
        <v>13053.416666666666</v>
      </c>
      <c r="L276" s="55">
        <f t="shared" si="37"/>
        <v>4873.833333333333</v>
      </c>
      <c r="M276" s="55">
        <f t="shared" si="37"/>
        <v>4915.333333333333</v>
      </c>
      <c r="N276" s="55">
        <f t="shared" si="37"/>
        <v>11525</v>
      </c>
      <c r="O276" s="55">
        <f t="shared" si="37"/>
        <v>2286.4166666666665</v>
      </c>
      <c r="P276" s="55">
        <f t="shared" si="37"/>
        <v>4946.75</v>
      </c>
    </row>
    <row r="277" spans="1:16">
      <c r="A277" s="53" t="s">
        <v>22</v>
      </c>
      <c r="B277" s="55">
        <f>AVERAGE(B196:B207)</f>
        <v>133642.41666666666</v>
      </c>
      <c r="C277" s="55">
        <f>AVERAGE(C196:C207)</f>
        <v>13443.333333333334</v>
      </c>
      <c r="D277" s="55">
        <f t="shared" ref="D277:I277" si="38">AVERAGE(D196:D207)</f>
        <v>120199.08333333333</v>
      </c>
      <c r="E277" s="55">
        <f t="shared" si="38"/>
        <v>12297</v>
      </c>
      <c r="F277" s="55">
        <f t="shared" si="38"/>
        <v>5777.833333333333</v>
      </c>
      <c r="G277" s="55">
        <f t="shared" si="38"/>
        <v>4213.083333333333</v>
      </c>
      <c r="H277" s="55">
        <f t="shared" si="38"/>
        <v>493.5</v>
      </c>
      <c r="I277" s="60">
        <f t="shared" si="38"/>
        <v>1507.9166666666667</v>
      </c>
      <c r="J277" s="60">
        <f t="shared" ref="J277:P277" si="39">AVERAGE(J196:J207)</f>
        <v>5791.75</v>
      </c>
      <c r="K277" s="55">
        <f t="shared" si="39"/>
        <v>15148.916666666666</v>
      </c>
      <c r="L277" s="55">
        <f t="shared" si="39"/>
        <v>5398.333333333333</v>
      </c>
      <c r="M277" s="55">
        <f t="shared" si="39"/>
        <v>4990.916666666667</v>
      </c>
      <c r="N277" s="55">
        <f t="shared" si="39"/>
        <v>11841.833333333334</v>
      </c>
      <c r="O277" s="55">
        <f t="shared" si="39"/>
        <v>3325.75</v>
      </c>
      <c r="P277" s="55">
        <f t="shared" si="39"/>
        <v>5028.666666666667</v>
      </c>
    </row>
    <row r="278" spans="1:16">
      <c r="A278" s="53" t="s">
        <v>23</v>
      </c>
      <c r="B278" s="55">
        <f>AVERAGE(B208:B219)</f>
        <v>121662.25</v>
      </c>
      <c r="C278" s="55">
        <f>AVERAGE(C208:C219)</f>
        <v>11793.333333333334</v>
      </c>
      <c r="D278" s="55">
        <f t="shared" ref="D278:I278" si="40">AVERAGE(D208:D219)</f>
        <v>109868.91666666667</v>
      </c>
      <c r="E278" s="55">
        <f t="shared" si="40"/>
        <v>9783.5833333333339</v>
      </c>
      <c r="F278" s="55">
        <f t="shared" si="40"/>
        <v>5483.083333333333</v>
      </c>
      <c r="G278" s="55">
        <f t="shared" si="40"/>
        <v>2730.5</v>
      </c>
      <c r="H278" s="55">
        <f t="shared" si="40"/>
        <v>768.83333333333337</v>
      </c>
      <c r="I278" s="60">
        <f t="shared" si="40"/>
        <v>1451.6666666666667</v>
      </c>
      <c r="J278" s="60">
        <f t="shared" ref="J278:P278" si="41">AVERAGE(J208:J219)</f>
        <v>6418.416666666667</v>
      </c>
      <c r="K278" s="55">
        <f t="shared" si="41"/>
        <v>17941.416666666668</v>
      </c>
      <c r="L278" s="55">
        <f t="shared" si="41"/>
        <v>4331.5</v>
      </c>
      <c r="M278" s="55">
        <f t="shared" si="41"/>
        <v>3405.25</v>
      </c>
      <c r="N278" s="55">
        <f t="shared" si="41"/>
        <v>12803.833333333334</v>
      </c>
      <c r="O278" s="55">
        <f t="shared" si="41"/>
        <v>2184.9166666666665</v>
      </c>
      <c r="P278" s="55">
        <f t="shared" si="41"/>
        <v>3826.0833333333335</v>
      </c>
    </row>
    <row r="279" spans="1:16">
      <c r="A279" s="53" t="s">
        <v>24</v>
      </c>
      <c r="B279" s="55">
        <f>AVERAGE(B220:B231)</f>
        <v>120223</v>
      </c>
      <c r="C279" s="55">
        <f>AVERAGE(C220:C231)</f>
        <v>14792.916666666666</v>
      </c>
      <c r="D279" s="55">
        <f t="shared" ref="D279:I279" si="42">AVERAGE(D220:D231)</f>
        <v>105430.08333333333</v>
      </c>
      <c r="E279" s="55">
        <f t="shared" si="42"/>
        <v>9764.25</v>
      </c>
      <c r="F279" s="55">
        <f t="shared" si="42"/>
        <v>4539.5</v>
      </c>
      <c r="G279" s="55">
        <f t="shared" si="42"/>
        <v>1462.75</v>
      </c>
      <c r="H279" s="55">
        <f t="shared" si="42"/>
        <v>603</v>
      </c>
      <c r="I279" s="60">
        <f t="shared" si="42"/>
        <v>1607</v>
      </c>
      <c r="J279" s="60">
        <f t="shared" ref="J279:P279" si="43">AVERAGE(J220:J231)</f>
        <v>6507.666666666667</v>
      </c>
      <c r="K279" s="55">
        <f t="shared" si="43"/>
        <v>17155.75</v>
      </c>
      <c r="L279" s="55">
        <f t="shared" si="43"/>
        <v>4921.666666666667</v>
      </c>
      <c r="M279" s="55">
        <f t="shared" si="43"/>
        <v>2784.1666666666665</v>
      </c>
      <c r="N279" s="55">
        <f t="shared" si="43"/>
        <v>11532</v>
      </c>
      <c r="O279" s="55">
        <f t="shared" si="43"/>
        <v>2238.25</v>
      </c>
      <c r="P279" s="55">
        <f t="shared" si="43"/>
        <v>2781.1666666666665</v>
      </c>
    </row>
    <row r="280" spans="1:16">
      <c r="A280" s="53" t="s">
        <v>25</v>
      </c>
      <c r="B280" s="55">
        <f>AVERAGE(B232:B243)</f>
        <v>132940.08333333334</v>
      </c>
      <c r="C280" s="55">
        <f t="shared" ref="C280:P280" si="44">AVERAGE(C232:C243)</f>
        <v>14580.5</v>
      </c>
      <c r="D280" s="55">
        <f t="shared" si="44"/>
        <v>118359.58333333333</v>
      </c>
      <c r="E280" s="55">
        <f t="shared" si="44"/>
        <v>11219.333333333334</v>
      </c>
      <c r="F280" s="55">
        <f t="shared" si="44"/>
        <v>3618</v>
      </c>
      <c r="G280" s="55">
        <f t="shared" si="44"/>
        <v>1506.6666666666667</v>
      </c>
      <c r="H280" s="55">
        <f t="shared" si="44"/>
        <v>668.83333333333337</v>
      </c>
      <c r="I280" s="60">
        <f t="shared" si="44"/>
        <v>1801.5</v>
      </c>
      <c r="J280" s="60">
        <f t="shared" si="44"/>
        <v>7597.583333333333</v>
      </c>
      <c r="K280" s="55">
        <f t="shared" si="44"/>
        <v>21678.083333333332</v>
      </c>
      <c r="L280" s="55">
        <f t="shared" si="44"/>
        <v>4541.75</v>
      </c>
      <c r="M280" s="55">
        <f t="shared" si="44"/>
        <v>3175.8333333333335</v>
      </c>
      <c r="N280" s="55">
        <f t="shared" si="44"/>
        <v>12696.75</v>
      </c>
      <c r="O280" s="55">
        <f t="shared" si="44"/>
        <v>2025.1666666666667</v>
      </c>
      <c r="P280" s="55">
        <f t="shared" si="44"/>
        <v>3377.5833333333335</v>
      </c>
    </row>
    <row r="281" spans="1:16">
      <c r="A281" s="53" t="s">
        <v>437</v>
      </c>
      <c r="B281" s="52">
        <f>AVERAGE(B244:B255)</f>
        <v>122443.5</v>
      </c>
      <c r="C281" s="52">
        <f t="shared" ref="C281:P281" si="45">AVERAGE(C244:C255)</f>
        <v>14191.5</v>
      </c>
      <c r="D281" s="52">
        <f>AVERAGE(D244:D255)</f>
        <v>108252</v>
      </c>
      <c r="E281" s="52">
        <f>AVERAGE(E244:E255)</f>
        <v>9890.9166666666661</v>
      </c>
      <c r="F281" s="52">
        <f t="shared" si="45"/>
        <v>3094.6666666666665</v>
      </c>
      <c r="G281" s="52">
        <f t="shared" si="45"/>
        <v>1318.5833333333333</v>
      </c>
      <c r="H281" s="52">
        <f t="shared" si="45"/>
        <v>437.16666666666669</v>
      </c>
      <c r="I281" s="60">
        <f>AVERAGE(I244:I255)</f>
        <v>1903</v>
      </c>
      <c r="J281" s="60">
        <f t="shared" si="45"/>
        <v>7619.666666666667</v>
      </c>
      <c r="K281" s="52">
        <f t="shared" si="45"/>
        <v>21344.5</v>
      </c>
      <c r="L281" s="52">
        <f t="shared" si="45"/>
        <v>4543.416666666667</v>
      </c>
      <c r="M281" s="52">
        <f t="shared" si="45"/>
        <v>2825.6666666666665</v>
      </c>
      <c r="N281" s="52">
        <f t="shared" si="45"/>
        <v>11549.5</v>
      </c>
      <c r="O281" s="52">
        <f t="shared" si="45"/>
        <v>1427.4166666666667</v>
      </c>
      <c r="P281" s="52">
        <f t="shared" si="45"/>
        <v>5354.916666666667</v>
      </c>
    </row>
    <row r="282" spans="1:16">
      <c r="A282" s="53" t="s">
        <v>479</v>
      </c>
      <c r="B282" s="52">
        <f>AVERAGE(B256:B258)</f>
        <v>109003</v>
      </c>
      <c r="C282" s="52">
        <f t="shared" ref="C282:P282" si="46">AVERAGE(C256:C258)</f>
        <v>11397</v>
      </c>
      <c r="D282" s="52">
        <f t="shared" si="46"/>
        <v>97606</v>
      </c>
      <c r="E282" s="52">
        <f t="shared" si="46"/>
        <v>5442.333333333333</v>
      </c>
      <c r="F282" s="52">
        <f t="shared" si="46"/>
        <v>3250.3333333333335</v>
      </c>
      <c r="G282" s="52">
        <f t="shared" si="46"/>
        <v>1154</v>
      </c>
      <c r="H282" s="52">
        <f>AVERAGE(H256:H258)</f>
        <v>352</v>
      </c>
      <c r="I282" s="60">
        <f>AVERAGE(I256:I258)</f>
        <v>1374.6666666666667</v>
      </c>
      <c r="J282" s="60">
        <f t="shared" si="46"/>
        <v>6296.333333333333</v>
      </c>
      <c r="K282" s="52">
        <f t="shared" si="46"/>
        <v>25339</v>
      </c>
      <c r="L282" s="52">
        <f t="shared" si="46"/>
        <v>4170.666666666667</v>
      </c>
      <c r="M282" s="52">
        <f t="shared" si="46"/>
        <v>2940</v>
      </c>
      <c r="N282" s="52">
        <f t="shared" si="46"/>
        <v>8838</v>
      </c>
      <c r="O282" s="52">
        <f t="shared" si="46"/>
        <v>1300.6666666666667</v>
      </c>
      <c r="P282" s="52">
        <f t="shared" si="46"/>
        <v>3628.3333333333335</v>
      </c>
    </row>
    <row r="283" spans="1:16">
      <c r="J283" s="52"/>
    </row>
    <row r="284" spans="1:16">
      <c r="A284" s="57" t="s">
        <v>126</v>
      </c>
      <c r="J284" s="52"/>
    </row>
    <row r="285" spans="1:16">
      <c r="A285" s="50" t="s">
        <v>127</v>
      </c>
      <c r="B285" s="56">
        <f>(B262-B261)/B261*100</f>
        <v>9.0790939082561035</v>
      </c>
      <c r="C285" s="56">
        <f>(C262-C261)/C261*100</f>
        <v>36.68673248254273</v>
      </c>
      <c r="D285" s="56">
        <f t="shared" ref="D285:P285" si="47">(D262-D261)/D261*100</f>
        <v>6.4394741688921631</v>
      </c>
      <c r="E285" s="56">
        <f t="shared" si="47"/>
        <v>-2.2806812879141494</v>
      </c>
      <c r="F285" s="56">
        <f t="shared" si="47"/>
        <v>10.311672171893907</v>
      </c>
      <c r="G285" s="56">
        <f t="shared" si="47"/>
        <v>-4.7127698499817123</v>
      </c>
      <c r="H285" s="56">
        <f t="shared" si="47"/>
        <v>43.002207505518761</v>
      </c>
      <c r="I285" s="61">
        <f t="shared" si="47"/>
        <v>2.2391336162739646</v>
      </c>
      <c r="J285" s="61">
        <f t="shared" si="47"/>
        <v>-6.6283542106287081</v>
      </c>
      <c r="K285" s="56">
        <f t="shared" si="47"/>
        <v>29.054272625768267</v>
      </c>
      <c r="L285" s="56">
        <f t="shared" si="47"/>
        <v>3.7573189749021632</v>
      </c>
      <c r="M285" s="56">
        <f t="shared" si="47"/>
        <v>-4.0854785947944814</v>
      </c>
      <c r="N285" s="56">
        <f t="shared" si="47"/>
        <v>11.727033067797594</v>
      </c>
      <c r="O285" s="56">
        <f t="shared" si="47"/>
        <v>-0.14170996693434107</v>
      </c>
      <c r="P285" s="56">
        <f t="shared" si="47"/>
        <v>7.0538675271130264</v>
      </c>
    </row>
    <row r="286" spans="1:16">
      <c r="A286" s="50" t="s">
        <v>128</v>
      </c>
      <c r="B286" s="56">
        <f t="shared" ref="B286:P304" si="48">(B263-B262)/B262*100</f>
        <v>6.6225643979491409</v>
      </c>
      <c r="C286" s="56">
        <f t="shared" ref="C286:C304" si="49">(C263-C262)/C262*100</f>
        <v>1.374061938484304</v>
      </c>
      <c r="D286" s="56">
        <f t="shared" si="48"/>
        <v>7.2669875770687984</v>
      </c>
      <c r="E286" s="56">
        <f t="shared" si="48"/>
        <v>15.016713424461303</v>
      </c>
      <c r="F286" s="56">
        <f t="shared" si="48"/>
        <v>2.0130447672694824</v>
      </c>
      <c r="G286" s="56">
        <f t="shared" si="48"/>
        <v>9.615236924967375</v>
      </c>
      <c r="H286" s="56">
        <f t="shared" si="48"/>
        <v>14.068128023052379</v>
      </c>
      <c r="I286" s="61">
        <f t="shared" si="48"/>
        <v>5.86888061837963</v>
      </c>
      <c r="J286" s="61">
        <f t="shared" si="48"/>
        <v>8.5959288347491469</v>
      </c>
      <c r="K286" s="56">
        <f t="shared" si="48"/>
        <v>7.8157090415123642</v>
      </c>
      <c r="L286" s="56">
        <f t="shared" si="48"/>
        <v>0.82945780399274049</v>
      </c>
      <c r="M286" s="56">
        <f t="shared" si="48"/>
        <v>10.943466172381836</v>
      </c>
      <c r="N286" s="56">
        <f t="shared" si="48"/>
        <v>11.009091958297525</v>
      </c>
      <c r="O286" s="56">
        <f t="shared" si="48"/>
        <v>-0.90402606958897869</v>
      </c>
      <c r="P286" s="56">
        <f t="shared" si="48"/>
        <v>38.914936369725389</v>
      </c>
    </row>
    <row r="287" spans="1:16">
      <c r="A287" s="50" t="s">
        <v>129</v>
      </c>
      <c r="B287" s="56">
        <f t="shared" si="48"/>
        <v>1.0194697492565039</v>
      </c>
      <c r="C287" s="56">
        <f t="shared" si="49"/>
        <v>4.088902790810824</v>
      </c>
      <c r="D287" s="56">
        <f t="shared" si="48"/>
        <v>0.66330193092545686</v>
      </c>
      <c r="E287" s="56">
        <f t="shared" si="48"/>
        <v>15.526435290301654</v>
      </c>
      <c r="F287" s="56">
        <f t="shared" si="48"/>
        <v>10.738469586445417</v>
      </c>
      <c r="G287" s="56">
        <f t="shared" si="48"/>
        <v>17.207314509913811</v>
      </c>
      <c r="H287" s="56">
        <f t="shared" si="48"/>
        <v>-24.106820642367374</v>
      </c>
      <c r="I287" s="61">
        <f t="shared" si="48"/>
        <v>5.0094645754461871</v>
      </c>
      <c r="J287" s="61">
        <f t="shared" si="48"/>
        <v>33.306274260918336</v>
      </c>
      <c r="K287" s="56">
        <f t="shared" si="48"/>
        <v>-0.29173541322933311</v>
      </c>
      <c r="L287" s="56">
        <f t="shared" si="48"/>
        <v>-6.4587346898598001</v>
      </c>
      <c r="M287" s="56">
        <f t="shared" si="48"/>
        <v>-2.1752932134861496</v>
      </c>
      <c r="N287" s="56">
        <f t="shared" si="48"/>
        <v>6.735900931081491</v>
      </c>
      <c r="O287" s="56">
        <f t="shared" si="48"/>
        <v>-13.074148721756659</v>
      </c>
      <c r="P287" s="56">
        <f t="shared" si="48"/>
        <v>-25.536403085824507</v>
      </c>
    </row>
    <row r="288" spans="1:16">
      <c r="A288" s="50" t="s">
        <v>130</v>
      </c>
      <c r="B288" s="56">
        <f t="shared" si="48"/>
        <v>-2.9193379197358587</v>
      </c>
      <c r="C288" s="56">
        <f t="shared" si="49"/>
        <v>-5.6954206247182642</v>
      </c>
      <c r="D288" s="56">
        <f t="shared" si="48"/>
        <v>-2.5862474773019892</v>
      </c>
      <c r="E288" s="56">
        <f t="shared" si="48"/>
        <v>-10.251903596055802</v>
      </c>
      <c r="F288" s="56">
        <f t="shared" si="48"/>
        <v>5.4298761284904424</v>
      </c>
      <c r="G288" s="56">
        <f t="shared" si="48"/>
        <v>-2.1878175623169351</v>
      </c>
      <c r="H288" s="56">
        <f t="shared" si="48"/>
        <v>-2.3418925344745549</v>
      </c>
      <c r="I288" s="61">
        <f t="shared" si="48"/>
        <v>0.52147041782012482</v>
      </c>
      <c r="J288" s="61">
        <f t="shared" si="48"/>
        <v>0.36205006698479836</v>
      </c>
      <c r="K288" s="56">
        <f t="shared" si="48"/>
        <v>-1.7419951711532822</v>
      </c>
      <c r="L288" s="56">
        <f t="shared" si="48"/>
        <v>-14.146121467227889</v>
      </c>
      <c r="M288" s="56">
        <f t="shared" si="48"/>
        <v>1.0008197841235267</v>
      </c>
      <c r="N288" s="56">
        <f t="shared" si="48"/>
        <v>2.4134982737534729</v>
      </c>
      <c r="O288" s="56">
        <f t="shared" si="48"/>
        <v>15.101592531576058</v>
      </c>
      <c r="P288" s="56">
        <f t="shared" si="48"/>
        <v>-11.432618373128282</v>
      </c>
    </row>
    <row r="289" spans="1:16">
      <c r="A289" s="50" t="s">
        <v>131</v>
      </c>
      <c r="B289" s="56">
        <f t="shared" si="48"/>
        <v>7.3497496287726092</v>
      </c>
      <c r="C289" s="56">
        <f t="shared" si="49"/>
        <v>7.3352511617614384</v>
      </c>
      <c r="D289" s="56">
        <f t="shared" si="48"/>
        <v>7.3514337151570119</v>
      </c>
      <c r="E289" s="56">
        <f t="shared" si="48"/>
        <v>4.2433381093307228</v>
      </c>
      <c r="F289" s="56">
        <f t="shared" si="48"/>
        <v>18.584621511960762</v>
      </c>
      <c r="G289" s="56">
        <f t="shared" si="48"/>
        <v>-5.6102181751512559</v>
      </c>
      <c r="H289" s="56">
        <f t="shared" si="48"/>
        <v>31.74680462568471</v>
      </c>
      <c r="I289" s="61">
        <f t="shared" si="48"/>
        <v>-3.0037146150890344</v>
      </c>
      <c r="J289" s="61">
        <f t="shared" si="48"/>
        <v>-0.95977759636387705</v>
      </c>
      <c r="K289" s="56">
        <f t="shared" si="48"/>
        <v>9.4216710682435743</v>
      </c>
      <c r="L289" s="56">
        <f t="shared" si="48"/>
        <v>21.484853790929783</v>
      </c>
      <c r="M289" s="56">
        <f t="shared" si="48"/>
        <v>3.7911326050931655</v>
      </c>
      <c r="N289" s="56">
        <f t="shared" si="48"/>
        <v>1.689792553922242</v>
      </c>
      <c r="O289" s="56">
        <f t="shared" si="48"/>
        <v>-10.368956743002544</v>
      </c>
      <c r="P289" s="56">
        <f t="shared" si="48"/>
        <v>10.984692711903126</v>
      </c>
    </row>
    <row r="290" spans="1:16">
      <c r="A290" s="50" t="s">
        <v>132</v>
      </c>
      <c r="B290" s="56">
        <f t="shared" si="48"/>
        <v>12.373431407545707</v>
      </c>
      <c r="C290" s="56">
        <f t="shared" si="49"/>
        <v>1.6946776401510779</v>
      </c>
      <c r="D290" s="56">
        <f t="shared" si="48"/>
        <v>13.61364755189568</v>
      </c>
      <c r="E290" s="56">
        <f t="shared" si="48"/>
        <v>2.3498130353102171</v>
      </c>
      <c r="F290" s="56">
        <f t="shared" si="48"/>
        <v>131.22231784882138</v>
      </c>
      <c r="G290" s="56">
        <f t="shared" si="48"/>
        <v>19.928779540304305</v>
      </c>
      <c r="H290" s="56">
        <f t="shared" si="48"/>
        <v>-19.458560473066619</v>
      </c>
      <c r="I290" s="61">
        <f t="shared" si="48"/>
        <v>3.4896005282271436</v>
      </c>
      <c r="J290" s="61">
        <f t="shared" si="48"/>
        <v>-10.366913206202099</v>
      </c>
      <c r="K290" s="56">
        <f t="shared" si="48"/>
        <v>0.30501668497233669</v>
      </c>
      <c r="L290" s="56">
        <f t="shared" si="48"/>
        <v>22.048140674545976</v>
      </c>
      <c r="M290" s="56">
        <f t="shared" si="48"/>
        <v>2.0169436298468617</v>
      </c>
      <c r="N290" s="56">
        <f t="shared" si="48"/>
        <v>11.358676449192522</v>
      </c>
      <c r="O290" s="56">
        <f t="shared" si="48"/>
        <v>42.275845753489477</v>
      </c>
      <c r="P290" s="56">
        <f t="shared" si="48"/>
        <v>3.0342953600395277</v>
      </c>
    </row>
    <row r="291" spans="1:16">
      <c r="A291" s="50" t="s">
        <v>133</v>
      </c>
      <c r="B291" s="56">
        <f t="shared" si="48"/>
        <v>12.721093058577113</v>
      </c>
      <c r="C291" s="56">
        <f t="shared" si="49"/>
        <v>29.385242910547614</v>
      </c>
      <c r="D291" s="56">
        <f t="shared" si="48"/>
        <v>10.988774766998006</v>
      </c>
      <c r="E291" s="56">
        <f t="shared" si="48"/>
        <v>5.8484436208392863</v>
      </c>
      <c r="F291" s="56">
        <f t="shared" si="48"/>
        <v>22.621468516232113</v>
      </c>
      <c r="G291" s="56">
        <f t="shared" si="48"/>
        <v>4.2865626518382607</v>
      </c>
      <c r="H291" s="56">
        <f t="shared" si="48"/>
        <v>-9.8084203280945292</v>
      </c>
      <c r="I291" s="61">
        <f t="shared" si="48"/>
        <v>2.4818961942131681</v>
      </c>
      <c r="J291" s="61">
        <f t="shared" si="48"/>
        <v>29.410083386148695</v>
      </c>
      <c r="K291" s="56">
        <f t="shared" si="48"/>
        <v>19.473563074090347</v>
      </c>
      <c r="L291" s="56">
        <f t="shared" si="48"/>
        <v>15.541410300317668</v>
      </c>
      <c r="M291" s="56">
        <f t="shared" si="48"/>
        <v>15.468395668976958</v>
      </c>
      <c r="N291" s="56">
        <f t="shared" si="48"/>
        <v>7.3780282951957963</v>
      </c>
      <c r="O291" s="56">
        <f t="shared" si="48"/>
        <v>103.45443964083805</v>
      </c>
      <c r="P291" s="56">
        <f t="shared" si="48"/>
        <v>-20.450731239510908</v>
      </c>
    </row>
    <row r="292" spans="1:16">
      <c r="A292" s="50" t="s">
        <v>134</v>
      </c>
      <c r="B292" s="56">
        <f t="shared" si="48"/>
        <v>2.2242770963950544</v>
      </c>
      <c r="C292" s="56">
        <f t="shared" si="49"/>
        <v>-16.196397457913935</v>
      </c>
      <c r="D292" s="56">
        <f t="shared" si="48"/>
        <v>4.456593481294024</v>
      </c>
      <c r="E292" s="56">
        <f t="shared" si="48"/>
        <v>0.29197161171654629</v>
      </c>
      <c r="F292" s="56">
        <f t="shared" si="48"/>
        <v>6.3722514251869393</v>
      </c>
      <c r="G292" s="56">
        <f t="shared" si="48"/>
        <v>43.33488636951909</v>
      </c>
      <c r="H292" s="56">
        <f t="shared" si="48"/>
        <v>0.67412872042738381</v>
      </c>
      <c r="I292" s="61">
        <f t="shared" si="48"/>
        <v>-8.6007782101167312</v>
      </c>
      <c r="J292" s="61">
        <f t="shared" si="48"/>
        <v>6.444519133816681</v>
      </c>
      <c r="K292" s="56">
        <f t="shared" si="48"/>
        <v>-20.916520723876246</v>
      </c>
      <c r="L292" s="56">
        <f t="shared" si="48"/>
        <v>-11.207416417101914</v>
      </c>
      <c r="M292" s="56">
        <f t="shared" si="48"/>
        <v>31.702257136534641</v>
      </c>
      <c r="N292" s="56">
        <f t="shared" si="48"/>
        <v>-1.0742034729102572</v>
      </c>
      <c r="O292" s="56">
        <f t="shared" si="48"/>
        <v>-17.649102016631595</v>
      </c>
      <c r="P292" s="56">
        <f t="shared" si="48"/>
        <v>11.558167570825798</v>
      </c>
    </row>
    <row r="293" spans="1:16">
      <c r="A293" s="50" t="s">
        <v>135</v>
      </c>
      <c r="B293" s="56">
        <f t="shared" si="48"/>
        <v>5.9204750361603287</v>
      </c>
      <c r="C293" s="56">
        <f t="shared" si="49"/>
        <v>1.7579166077431017</v>
      </c>
      <c r="D293" s="56">
        <f t="shared" si="48"/>
        <v>6.3251789362048489</v>
      </c>
      <c r="E293" s="56">
        <f t="shared" si="48"/>
        <v>3.2357336847349214</v>
      </c>
      <c r="F293" s="56">
        <f t="shared" si="48"/>
        <v>-8.9571494646767675</v>
      </c>
      <c r="G293" s="56">
        <f t="shared" si="48"/>
        <v>37.84901893829948</v>
      </c>
      <c r="H293" s="56">
        <f t="shared" si="48"/>
        <v>106.90748291506344</v>
      </c>
      <c r="I293" s="61">
        <f t="shared" si="48"/>
        <v>15.90491110959743</v>
      </c>
      <c r="J293" s="61">
        <f t="shared" si="48"/>
        <v>8.901949141560868</v>
      </c>
      <c r="K293" s="56">
        <f t="shared" si="48"/>
        <v>-2.4889777676372455</v>
      </c>
      <c r="L293" s="56">
        <f t="shared" si="48"/>
        <v>4.3416018551850666</v>
      </c>
      <c r="M293" s="56">
        <f t="shared" si="48"/>
        <v>1.3901856444859428</v>
      </c>
      <c r="N293" s="56">
        <f t="shared" si="48"/>
        <v>39.384035920855283</v>
      </c>
      <c r="O293" s="56">
        <f t="shared" si="48"/>
        <v>37.264269039483025</v>
      </c>
      <c r="P293" s="56">
        <f t="shared" si="48"/>
        <v>36.07259956037479</v>
      </c>
    </row>
    <row r="294" spans="1:16">
      <c r="A294" s="50" t="s">
        <v>136</v>
      </c>
      <c r="B294" s="56">
        <f t="shared" si="48"/>
        <v>10.068583702352809</v>
      </c>
      <c r="C294" s="56">
        <f t="shared" si="49"/>
        <v>27.645708390793537</v>
      </c>
      <c r="D294" s="56">
        <f t="shared" si="48"/>
        <v>8.4330595385526053</v>
      </c>
      <c r="E294" s="56">
        <f t="shared" si="48"/>
        <v>15.83867459001719</v>
      </c>
      <c r="F294" s="56">
        <f t="shared" si="48"/>
        <v>-10.583966462897642</v>
      </c>
      <c r="G294" s="56">
        <f t="shared" si="48"/>
        <v>-3.1142519602518943</v>
      </c>
      <c r="H294" s="56">
        <f t="shared" si="48"/>
        <v>6.7001953992361711</v>
      </c>
      <c r="I294" s="61">
        <f t="shared" si="48"/>
        <v>5.4801363422660971</v>
      </c>
      <c r="J294" s="61">
        <f t="shared" si="48"/>
        <v>-4.2675065218308221</v>
      </c>
      <c r="K294" s="56">
        <f t="shared" si="48"/>
        <v>-13.708880447050397</v>
      </c>
      <c r="L294" s="56">
        <f t="shared" si="48"/>
        <v>4.0856300397159657</v>
      </c>
      <c r="M294" s="56">
        <f t="shared" si="48"/>
        <v>-8.2753321883756676</v>
      </c>
      <c r="N294" s="56">
        <f t="shared" si="48"/>
        <v>-15.520614161750352</v>
      </c>
      <c r="O294" s="56">
        <f t="shared" si="48"/>
        <v>-19.483936059733661</v>
      </c>
      <c r="P294" s="56">
        <f t="shared" si="48"/>
        <v>11.120436550910874</v>
      </c>
    </row>
    <row r="295" spans="1:16">
      <c r="A295" s="50" t="s">
        <v>137</v>
      </c>
      <c r="B295" s="56">
        <f t="shared" si="48"/>
        <v>5.2847207871823301</v>
      </c>
      <c r="C295" s="56">
        <f t="shared" si="49"/>
        <v>-6.2541024194198425</v>
      </c>
      <c r="D295" s="56">
        <f t="shared" si="48"/>
        <v>6.5486278961885249</v>
      </c>
      <c r="E295" s="56">
        <f t="shared" si="48"/>
        <v>-4.948030291131996</v>
      </c>
      <c r="F295" s="56">
        <f t="shared" si="48"/>
        <v>13.588368660485486</v>
      </c>
      <c r="G295" s="56">
        <f t="shared" si="48"/>
        <v>-11.960842640417539</v>
      </c>
      <c r="H295" s="56">
        <f t="shared" si="48"/>
        <v>11.519452277149426</v>
      </c>
      <c r="I295" s="61">
        <f t="shared" si="48"/>
        <v>22.620527924592334</v>
      </c>
      <c r="J295" s="61">
        <f t="shared" si="48"/>
        <v>-3.2566540432447901</v>
      </c>
      <c r="K295" s="56">
        <f t="shared" si="48"/>
        <v>5.6877098986425221</v>
      </c>
      <c r="L295" s="56">
        <f t="shared" si="48"/>
        <v>-7.4981427361471216</v>
      </c>
      <c r="M295" s="56">
        <f t="shared" si="48"/>
        <v>0.95590046809559559</v>
      </c>
      <c r="N295" s="56">
        <f t="shared" si="48"/>
        <v>36.774057019373402</v>
      </c>
      <c r="O295" s="56">
        <f t="shared" si="48"/>
        <v>-9.5949958673047711</v>
      </c>
      <c r="P295" s="56">
        <f t="shared" si="48"/>
        <v>30.674542693243755</v>
      </c>
    </row>
    <row r="296" spans="1:16">
      <c r="A296" s="50" t="s">
        <v>138</v>
      </c>
      <c r="B296" s="56">
        <f t="shared" si="48"/>
        <v>-4.5450043426500084</v>
      </c>
      <c r="C296" s="56">
        <f t="shared" si="49"/>
        <v>-9.9640084512578575</v>
      </c>
      <c r="D296" s="56">
        <f t="shared" si="48"/>
        <v>-4.022755449943185</v>
      </c>
      <c r="E296" s="56">
        <f t="shared" si="48"/>
        <v>-2.4121435110079061</v>
      </c>
      <c r="F296" s="56">
        <f t="shared" si="48"/>
        <v>-25.964404483310748</v>
      </c>
      <c r="G296" s="56">
        <f t="shared" si="48"/>
        <v>-1.2194372773068001</v>
      </c>
      <c r="H296" s="56">
        <f t="shared" si="48"/>
        <v>6.0558136931086546</v>
      </c>
      <c r="I296" s="61">
        <f t="shared" si="48"/>
        <v>-9.9395276215023891</v>
      </c>
      <c r="J296" s="61">
        <f t="shared" si="48"/>
        <v>21.642906396570456</v>
      </c>
      <c r="K296" s="56">
        <f t="shared" si="48"/>
        <v>24.804557212668929</v>
      </c>
      <c r="L296" s="56">
        <f t="shared" si="48"/>
        <v>-14.792395833333332</v>
      </c>
      <c r="M296" s="56">
        <f t="shared" si="48"/>
        <v>-4.1748011127922355</v>
      </c>
      <c r="N296" s="56">
        <f t="shared" si="48"/>
        <v>-11.09626702689193</v>
      </c>
      <c r="O296" s="56">
        <f t="shared" si="48"/>
        <v>-26.626935753307144</v>
      </c>
      <c r="P296" s="56">
        <f t="shared" si="48"/>
        <v>-2.948415164698575</v>
      </c>
    </row>
    <row r="297" spans="1:16">
      <c r="A297" s="50" t="s">
        <v>139</v>
      </c>
      <c r="B297" s="56">
        <f t="shared" si="48"/>
        <v>1.8786724636140124</v>
      </c>
      <c r="C297" s="56">
        <f t="shared" si="49"/>
        <v>-11.671771503414218</v>
      </c>
      <c r="D297" s="56">
        <f t="shared" si="48"/>
        <v>3.103738350034297</v>
      </c>
      <c r="E297" s="56">
        <f t="shared" si="48"/>
        <v>-8.1207732836668196</v>
      </c>
      <c r="F297" s="56">
        <f t="shared" si="48"/>
        <v>-11.632659285692499</v>
      </c>
      <c r="G297" s="56">
        <f t="shared" si="48"/>
        <v>16.713828166298718</v>
      </c>
      <c r="H297" s="56">
        <f t="shared" si="48"/>
        <v>30.415638457444246</v>
      </c>
      <c r="I297" s="61">
        <f t="shared" si="48"/>
        <v>-23.936733767216587</v>
      </c>
      <c r="J297" s="61">
        <f t="shared" si="48"/>
        <v>-3.0015809404757476</v>
      </c>
      <c r="K297" s="56">
        <f t="shared" si="48"/>
        <v>22.019886269162981</v>
      </c>
      <c r="L297" s="56">
        <f t="shared" si="48"/>
        <v>5.7165525866358262</v>
      </c>
      <c r="M297" s="56">
        <f t="shared" si="48"/>
        <v>23.892896327940807</v>
      </c>
      <c r="N297" s="56">
        <f t="shared" si="48"/>
        <v>-10.880609652836579</v>
      </c>
      <c r="O297" s="56">
        <f t="shared" si="48"/>
        <v>14.451062677676987</v>
      </c>
      <c r="P297" s="56">
        <f t="shared" si="48"/>
        <v>68.784634169249557</v>
      </c>
    </row>
    <row r="298" spans="1:16">
      <c r="A298" s="50" t="s">
        <v>140</v>
      </c>
      <c r="B298" s="56">
        <f t="shared" si="48"/>
        <v>-11.491983724843498</v>
      </c>
      <c r="C298" s="56">
        <f t="shared" si="49"/>
        <v>-2.6389564653274951</v>
      </c>
      <c r="D298" s="56">
        <f t="shared" si="48"/>
        <v>-12.177665855161237</v>
      </c>
      <c r="E298" s="56">
        <f t="shared" si="48"/>
        <v>-22.413671618816355</v>
      </c>
      <c r="F298" s="56">
        <f t="shared" si="48"/>
        <v>-6.3403858765057119</v>
      </c>
      <c r="G298" s="56">
        <f t="shared" si="48"/>
        <v>-0.42361592156444822</v>
      </c>
      <c r="H298" s="56">
        <f t="shared" si="48"/>
        <v>-51.604645122991876</v>
      </c>
      <c r="I298" s="61">
        <f t="shared" si="48"/>
        <v>-35.923457035784175</v>
      </c>
      <c r="J298" s="61">
        <f t="shared" si="48"/>
        <v>-7.9059683276098696</v>
      </c>
      <c r="K298" s="56">
        <f t="shared" si="48"/>
        <v>-7.4903386513902062</v>
      </c>
      <c r="L298" s="56">
        <f t="shared" si="48"/>
        <v>11.457246800824276</v>
      </c>
      <c r="M298" s="56">
        <f t="shared" si="48"/>
        <v>-2.261079288513717</v>
      </c>
      <c r="N298" s="56">
        <f t="shared" si="48"/>
        <v>-11.320183138834377</v>
      </c>
      <c r="O298" s="56">
        <f t="shared" si="48"/>
        <v>-24.602282807972074</v>
      </c>
      <c r="P298" s="56">
        <f t="shared" si="48"/>
        <v>-22.324086697643359</v>
      </c>
    </row>
    <row r="299" spans="1:16">
      <c r="A299" s="50" t="s">
        <v>141</v>
      </c>
      <c r="B299" s="56">
        <f t="shared" si="48"/>
        <v>-5.0277524962819928</v>
      </c>
      <c r="C299" s="56">
        <f t="shared" si="49"/>
        <v>11.914394047562382</v>
      </c>
      <c r="D299" s="56">
        <f t="shared" si="48"/>
        <v>-6.4824734965485149</v>
      </c>
      <c r="E299" s="56">
        <f t="shared" si="48"/>
        <v>15.640674556047671</v>
      </c>
      <c r="F299" s="56">
        <f t="shared" si="48"/>
        <v>-14.288522012578611</v>
      </c>
      <c r="G299" s="56">
        <f t="shared" si="48"/>
        <v>2.9752508361203964</v>
      </c>
      <c r="H299" s="56">
        <f t="shared" si="48"/>
        <v>-29.101502606562406</v>
      </c>
      <c r="I299" s="61">
        <f t="shared" si="48"/>
        <v>3.9853009678588109</v>
      </c>
      <c r="J299" s="61">
        <f t="shared" si="48"/>
        <v>-36.23193177702413</v>
      </c>
      <c r="K299" s="56">
        <f t="shared" si="48"/>
        <v>-7.7067658097701521</v>
      </c>
      <c r="L299" s="56">
        <f t="shared" si="48"/>
        <v>-33.251161251298214</v>
      </c>
      <c r="M299" s="56">
        <f t="shared" si="48"/>
        <v>13.710672424429349</v>
      </c>
      <c r="N299" s="56">
        <f t="shared" si="48"/>
        <v>7.3732754671863177</v>
      </c>
      <c r="O299" s="56">
        <f t="shared" si="48"/>
        <v>7.6045180014118614</v>
      </c>
      <c r="P299" s="56">
        <f t="shared" si="48"/>
        <v>6.3150353720784382</v>
      </c>
    </row>
    <row r="300" spans="1:16">
      <c r="A300" s="50" t="s">
        <v>142</v>
      </c>
      <c r="B300" s="56">
        <f t="shared" si="48"/>
        <v>5.9172519920877793</v>
      </c>
      <c r="C300" s="56">
        <f t="shared" si="49"/>
        <v>14.341607246643903</v>
      </c>
      <c r="D300" s="56">
        <f t="shared" si="48"/>
        <v>5.0516048823440736</v>
      </c>
      <c r="E300" s="56">
        <f t="shared" si="48"/>
        <v>-10.856314374603562</v>
      </c>
      <c r="F300" s="56">
        <f t="shared" si="48"/>
        <v>-0.63345562944279865</v>
      </c>
      <c r="G300" s="56">
        <f t="shared" si="48"/>
        <v>31.361238859874753</v>
      </c>
      <c r="H300" s="56">
        <f t="shared" si="48"/>
        <v>-35.964532871972317</v>
      </c>
      <c r="I300" s="61">
        <f t="shared" si="48"/>
        <v>-9.9347966751281636</v>
      </c>
      <c r="J300" s="61">
        <f t="shared" si="48"/>
        <v>-10.28424639851294</v>
      </c>
      <c r="K300" s="56">
        <f t="shared" si="48"/>
        <v>16.053268301402571</v>
      </c>
      <c r="L300" s="56">
        <f t="shared" si="48"/>
        <v>10.761549772595151</v>
      </c>
      <c r="M300" s="56">
        <f t="shared" si="48"/>
        <v>1.5377051403770639</v>
      </c>
      <c r="N300" s="56">
        <f t="shared" si="48"/>
        <v>2.7490961677512709</v>
      </c>
      <c r="O300" s="56">
        <f t="shared" si="48"/>
        <v>45.456864817582101</v>
      </c>
      <c r="P300" s="56">
        <f t="shared" si="48"/>
        <v>1.6559694075234641</v>
      </c>
    </row>
    <row r="301" spans="1:16">
      <c r="A301" s="50" t="s">
        <v>143</v>
      </c>
      <c r="B301" s="56">
        <f t="shared" si="48"/>
        <v>-8.964344528839078</v>
      </c>
      <c r="C301" s="56">
        <f t="shared" si="49"/>
        <v>-12.273741631539796</v>
      </c>
      <c r="D301" s="56">
        <f t="shared" si="48"/>
        <v>-8.59421418216583</v>
      </c>
      <c r="E301" s="56">
        <f t="shared" si="48"/>
        <v>-20.439267029898886</v>
      </c>
      <c r="F301" s="56">
        <f t="shared" si="48"/>
        <v>-5.1013932558340791</v>
      </c>
      <c r="G301" s="56">
        <f t="shared" si="48"/>
        <v>-35.189983582886633</v>
      </c>
      <c r="H301" s="56">
        <f t="shared" si="48"/>
        <v>55.791962174940899</v>
      </c>
      <c r="I301" s="61">
        <f t="shared" si="48"/>
        <v>-3.7303122409505387</v>
      </c>
      <c r="J301" s="61">
        <f t="shared" si="48"/>
        <v>10.819988201608616</v>
      </c>
      <c r="K301" s="56">
        <f t="shared" si="48"/>
        <v>18.433661372925471</v>
      </c>
      <c r="L301" s="56">
        <f t="shared" si="48"/>
        <v>-19.762272306267363</v>
      </c>
      <c r="M301" s="56">
        <f t="shared" si="48"/>
        <v>-31.771050742181632</v>
      </c>
      <c r="N301" s="56">
        <f t="shared" si="48"/>
        <v>8.1237421007445363</v>
      </c>
      <c r="O301" s="56">
        <f t="shared" si="48"/>
        <v>-34.303039414668376</v>
      </c>
      <c r="P301" s="56">
        <f t="shared" si="48"/>
        <v>-23.914556542489727</v>
      </c>
    </row>
    <row r="302" spans="1:16">
      <c r="A302" s="50" t="s">
        <v>144</v>
      </c>
      <c r="B302" s="56">
        <f t="shared" si="48"/>
        <v>-1.1829881495698131</v>
      </c>
      <c r="C302" s="56">
        <f t="shared" si="49"/>
        <v>25.434567552289415</v>
      </c>
      <c r="D302" s="56">
        <f t="shared" si="48"/>
        <v>-4.0401175036615689</v>
      </c>
      <c r="E302" s="56">
        <f t="shared" si="48"/>
        <v>-0.19760994182432073</v>
      </c>
      <c r="F302" s="56">
        <f t="shared" si="48"/>
        <v>-17.208991291396259</v>
      </c>
      <c r="G302" s="56">
        <f t="shared" si="48"/>
        <v>-46.42922541659037</v>
      </c>
      <c r="H302" s="56">
        <f t="shared" si="48"/>
        <v>-21.569477563407766</v>
      </c>
      <c r="I302" s="61">
        <f t="shared" si="48"/>
        <v>10.700344431687709</v>
      </c>
      <c r="J302" s="61">
        <f t="shared" si="48"/>
        <v>1.390529855493956</v>
      </c>
      <c r="K302" s="56">
        <f t="shared" si="48"/>
        <v>-4.3790670562060843</v>
      </c>
      <c r="L302" s="56">
        <f t="shared" si="48"/>
        <v>13.624995190272815</v>
      </c>
      <c r="M302" s="56">
        <f t="shared" si="48"/>
        <v>-18.23899371069183</v>
      </c>
      <c r="N302" s="56">
        <f t="shared" si="48"/>
        <v>-9.9332231232833959</v>
      </c>
      <c r="O302" s="56">
        <f t="shared" si="48"/>
        <v>2.440977916777916</v>
      </c>
      <c r="P302" s="56">
        <f t="shared" si="48"/>
        <v>-27.310347831768787</v>
      </c>
    </row>
    <row r="303" spans="1:16">
      <c r="A303" s="50" t="s">
        <v>145</v>
      </c>
      <c r="B303" s="56">
        <f t="shared" si="48"/>
        <v>10.577912157684754</v>
      </c>
      <c r="C303" s="56">
        <f t="shared" si="49"/>
        <v>-1.4359349914091726</v>
      </c>
      <c r="D303" s="56">
        <f t="shared" si="48"/>
        <v>12.263577520963736</v>
      </c>
      <c r="E303" s="56">
        <f t="shared" si="48"/>
        <v>14.902151556272464</v>
      </c>
      <c r="F303" s="56">
        <f t="shared" si="48"/>
        <v>-20.29959246613063</v>
      </c>
      <c r="G303" s="56">
        <f t="shared" si="48"/>
        <v>3.0023357830570325</v>
      </c>
      <c r="H303" s="56">
        <f t="shared" si="48"/>
        <v>10.917634051962416</v>
      </c>
      <c r="I303" s="61">
        <f t="shared" si="48"/>
        <v>12.103298070939639</v>
      </c>
      <c r="J303" s="61">
        <f>(J280-J279)/J279*100</f>
        <v>16.748194437330319</v>
      </c>
      <c r="K303" s="56">
        <f t="shared" si="48"/>
        <v>26.360452520777773</v>
      </c>
      <c r="L303" s="56">
        <f t="shared" si="48"/>
        <v>-7.7192685404673265</v>
      </c>
      <c r="M303" s="56">
        <f t="shared" si="48"/>
        <v>14.067644417838981</v>
      </c>
      <c r="N303" s="56">
        <f t="shared" si="48"/>
        <v>10.100156087408948</v>
      </c>
      <c r="O303" s="56">
        <f t="shared" si="48"/>
        <v>-9.5200863770058408</v>
      </c>
      <c r="P303" s="56">
        <f t="shared" si="48"/>
        <v>21.444837298495848</v>
      </c>
    </row>
    <row r="304" spans="1:16">
      <c r="A304" s="50" t="s">
        <v>442</v>
      </c>
      <c r="B304" s="56">
        <f>(B281-B280)/B280*100</f>
        <v>-7.895724953785578</v>
      </c>
      <c r="C304" s="56">
        <f t="shared" si="49"/>
        <v>-2.6679469154007065</v>
      </c>
      <c r="D304" s="56">
        <f t="shared" si="48"/>
        <v>-8.539725342617654</v>
      </c>
      <c r="E304" s="56">
        <f t="shared" si="48"/>
        <v>-11.840424267633262</v>
      </c>
      <c r="F304" s="56">
        <f t="shared" si="48"/>
        <v>-14.464713469688597</v>
      </c>
      <c r="G304" s="56">
        <f t="shared" ref="G304:P305" si="50">(G281-G280)/G280*100</f>
        <v>-12.483407079646028</v>
      </c>
      <c r="H304" s="56">
        <f t="shared" si="50"/>
        <v>-34.637428357837031</v>
      </c>
      <c r="I304" s="61">
        <f t="shared" si="50"/>
        <v>5.6341937274493477</v>
      </c>
      <c r="J304" s="61">
        <f t="shared" si="50"/>
        <v>0.29066260104639335</v>
      </c>
      <c r="K304" s="56">
        <f t="shared" si="50"/>
        <v>-1.5388045529855368</v>
      </c>
      <c r="L304" s="56">
        <f t="shared" si="50"/>
        <v>3.6696574374788793E-2</v>
      </c>
      <c r="M304" s="56">
        <f t="shared" si="50"/>
        <v>-11.025977433744433</v>
      </c>
      <c r="N304" s="56">
        <f t="shared" si="50"/>
        <v>-9.035776872034182</v>
      </c>
      <c r="O304" s="56">
        <f t="shared" si="50"/>
        <v>-29.516089210764545</v>
      </c>
      <c r="P304" s="56">
        <f t="shared" si="50"/>
        <v>58.542843749228993</v>
      </c>
    </row>
    <row r="305" spans="1:16">
      <c r="A305" s="50" t="s">
        <v>487</v>
      </c>
      <c r="B305" s="56">
        <f>(B282-B281)/B281*100</f>
        <v>-10.976899549588177</v>
      </c>
      <c r="C305" s="56">
        <f>(C282-C281)/C281*100</f>
        <v>-19.691364549201985</v>
      </c>
      <c r="D305" s="56">
        <f>(D282-D281)/D281*100</f>
        <v>-9.8344603332963825</v>
      </c>
      <c r="E305" s="56">
        <f t="shared" ref="E305:F305" si="51">(E282-E281)/E281*100</f>
        <v>-44.976451457987551</v>
      </c>
      <c r="F305" s="56">
        <f t="shared" si="51"/>
        <v>5.0301594140456798</v>
      </c>
      <c r="G305" s="56">
        <f t="shared" si="50"/>
        <v>-12.481830247108634</v>
      </c>
      <c r="H305" s="56">
        <f t="shared" si="50"/>
        <v>-19.481509721692721</v>
      </c>
      <c r="I305" s="61">
        <f t="shared" si="50"/>
        <v>-27.76318094237169</v>
      </c>
      <c r="J305" s="61">
        <f t="shared" si="50"/>
        <v>-17.367338903714082</v>
      </c>
      <c r="K305" s="56">
        <f t="shared" si="50"/>
        <v>18.714422919253202</v>
      </c>
      <c r="L305" s="56">
        <f t="shared" si="50"/>
        <v>-8.2041782065626077</v>
      </c>
      <c r="M305" s="56">
        <f t="shared" si="50"/>
        <v>4.0462427745664797</v>
      </c>
      <c r="N305" s="56">
        <f t="shared" si="50"/>
        <v>-23.477206805489416</v>
      </c>
      <c r="O305" s="56">
        <f t="shared" si="50"/>
        <v>-8.8796777395061</v>
      </c>
      <c r="P305" s="56">
        <f t="shared" si="50"/>
        <v>-32.242954294340095</v>
      </c>
    </row>
    <row r="306" spans="1:16">
      <c r="I306" s="56"/>
      <c r="J306" s="56"/>
    </row>
    <row r="363" spans="13:14" ht="13.5" thickBot="1">
      <c r="N363" s="50" t="s">
        <v>148</v>
      </c>
    </row>
    <row r="364" spans="13:14" ht="13.5" thickBot="1">
      <c r="M364" s="50" t="s">
        <v>78</v>
      </c>
      <c r="N364" s="59">
        <f>(I261+J261)/SUM(E261:P261)*100</f>
        <v>16.082311865425872</v>
      </c>
    </row>
    <row r="387" spans="13:14" ht="13.5" thickBot="1">
      <c r="N387" s="50" t="s">
        <v>148</v>
      </c>
    </row>
    <row r="388" spans="13:14" ht="13.5" thickBot="1">
      <c r="M388" s="50" t="s">
        <v>78</v>
      </c>
      <c r="N388" s="59">
        <f>(I271+J271)/SUM(E271:P271)*100</f>
        <v>15.083619734117828</v>
      </c>
    </row>
    <row r="410" spans="13:14" ht="13.5" thickBot="1">
      <c r="N410" s="50" t="s">
        <v>148</v>
      </c>
    </row>
    <row r="411" spans="13:14" ht="13.5" thickBot="1">
      <c r="M411" s="50" t="s">
        <v>78</v>
      </c>
      <c r="N411" s="59">
        <f>(I279+J279)/SUM(E279:P279)*100</f>
        <v>12.314135913784861</v>
      </c>
    </row>
    <row r="436" spans="13:14" ht="13.5" thickBot="1">
      <c r="N436" s="50" t="s">
        <v>148</v>
      </c>
    </row>
    <row r="437" spans="13:14" ht="13.5" thickBot="1">
      <c r="M437" s="50" t="s">
        <v>78</v>
      </c>
      <c r="N437" s="59">
        <f>(I280+J280)/SUM(E280:P280)*100</f>
        <v>12.717432361580133</v>
      </c>
    </row>
    <row r="464" spans="14:14" ht="13.5" thickBot="1">
      <c r="N464" s="50" t="s">
        <v>148</v>
      </c>
    </row>
    <row r="465" spans="13:14" ht="13.5" thickBot="1">
      <c r="M465" s="50" t="s">
        <v>78</v>
      </c>
      <c r="N465" s="59">
        <f>(I281+J281)/SUM(E281:P281)*100</f>
        <v>13.354010047761342</v>
      </c>
    </row>
    <row r="492" spans="13:14" ht="13.5" thickBot="1">
      <c r="N492" s="50" t="s">
        <v>148</v>
      </c>
    </row>
    <row r="493" spans="13:14" ht="13.5" thickBot="1">
      <c r="M493" s="50" t="s">
        <v>78</v>
      </c>
      <c r="N493" s="231">
        <f>(I282+J282)/SUM(E282:P282)*100</f>
        <v>11.969790751018158</v>
      </c>
    </row>
  </sheetData>
  <mergeCells count="1">
    <mergeCell ref="B1:P1"/>
  </mergeCells>
  <phoneticPr fontId="4" type="noConversion"/>
  <conditionalFormatting sqref="I232:I258">
    <cfRule type="iconSet" priority="5">
      <iconSet iconSet="3Arrows">
        <cfvo type="percent" val="0"/>
        <cfvo type="percent" val="33"/>
        <cfvo type="percent" val="67"/>
      </iconSet>
    </cfRule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32:J258">
    <cfRule type="iconSet" priority="9">
      <iconSet iconSet="3Arrows">
        <cfvo type="percent" val="0"/>
        <cfvo type="percent" val="33"/>
        <cfvo type="percent" val="67"/>
      </iconSet>
    </cfRule>
    <cfRule type="iconSet" priority="1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406"/>
  <sheetViews>
    <sheetView workbookViewId="0"/>
  </sheetViews>
  <sheetFormatPr defaultRowHeight="12.75"/>
  <cols>
    <col min="1" max="1" width="14.5703125" style="1" customWidth="1"/>
    <col min="2" max="10" width="9.140625" style="1"/>
    <col min="11" max="11" width="10.140625" style="1" customWidth="1"/>
    <col min="12" max="13" width="9.140625" style="1"/>
    <col min="14" max="14" width="29.85546875" style="1" customWidth="1"/>
    <col min="15" max="18" width="9.140625" style="1"/>
    <col min="19" max="21" width="9.140625" style="1" customWidth="1"/>
    <col min="22" max="22" width="10" style="1" customWidth="1"/>
    <col min="23" max="23" width="19.7109375" style="1" customWidth="1"/>
    <col min="24" max="28" width="9.140625" style="1" customWidth="1"/>
    <col min="29" max="29" width="8.42578125" style="1" customWidth="1"/>
    <col min="30" max="31" width="9.140625" style="1" customWidth="1"/>
    <col min="32" max="32" width="10.5703125" style="1" customWidth="1"/>
    <col min="33" max="33" width="10.85546875" style="1" customWidth="1"/>
    <col min="34" max="34" width="10.7109375" style="1" customWidth="1"/>
    <col min="35" max="55" width="9.140625" style="1" customWidth="1"/>
    <col min="56" max="16384" width="9.140625" style="1"/>
  </cols>
  <sheetData>
    <row r="1" spans="1:58" ht="48.75" customHeight="1" thickBot="1">
      <c r="B1" s="345" t="s">
        <v>211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7"/>
    </row>
    <row r="2" spans="1:58" ht="36" customHeight="1" thickBot="1">
      <c r="B2" s="64" t="s">
        <v>150</v>
      </c>
      <c r="C2" s="64" t="s">
        <v>151</v>
      </c>
      <c r="D2" s="64" t="s">
        <v>152</v>
      </c>
      <c r="E2" s="64" t="s">
        <v>153</v>
      </c>
      <c r="F2" s="64" t="s">
        <v>154</v>
      </c>
      <c r="G2" s="64" t="s">
        <v>155</v>
      </c>
      <c r="H2" s="64" t="s">
        <v>156</v>
      </c>
      <c r="I2" s="64" t="s">
        <v>157</v>
      </c>
      <c r="J2" s="64" t="s">
        <v>158</v>
      </c>
      <c r="K2" s="64" t="s">
        <v>159</v>
      </c>
      <c r="L2" s="64" t="s">
        <v>160</v>
      </c>
      <c r="M2" s="64" t="s">
        <v>161</v>
      </c>
      <c r="N2" s="64" t="s">
        <v>162</v>
      </c>
      <c r="O2" s="64" t="s">
        <v>163</v>
      </c>
      <c r="P2" s="64" t="s">
        <v>164</v>
      </c>
      <c r="Q2" s="64" t="s">
        <v>165</v>
      </c>
      <c r="R2" s="64" t="s">
        <v>166</v>
      </c>
      <c r="S2" s="64" t="s">
        <v>167</v>
      </c>
      <c r="T2" s="64" t="s">
        <v>168</v>
      </c>
      <c r="U2" s="64" t="s">
        <v>169</v>
      </c>
      <c r="V2" s="64" t="s">
        <v>170</v>
      </c>
      <c r="W2" s="64" t="s">
        <v>171</v>
      </c>
      <c r="X2" s="64" t="s">
        <v>172</v>
      </c>
      <c r="Y2" s="64" t="s">
        <v>173</v>
      </c>
      <c r="Z2" s="64" t="s">
        <v>174</v>
      </c>
      <c r="AA2" s="64" t="s">
        <v>175</v>
      </c>
      <c r="AB2" s="64" t="s">
        <v>176</v>
      </c>
      <c r="AC2" s="64" t="s">
        <v>177</v>
      </c>
      <c r="AD2" s="64" t="s">
        <v>178</v>
      </c>
      <c r="AE2" s="64" t="s">
        <v>179</v>
      </c>
      <c r="AF2" s="64" t="s">
        <v>180</v>
      </c>
      <c r="AG2" s="64" t="s">
        <v>181</v>
      </c>
      <c r="AH2" s="64" t="s">
        <v>182</v>
      </c>
      <c r="AI2" s="64" t="s">
        <v>183</v>
      </c>
      <c r="AJ2" s="64" t="s">
        <v>184</v>
      </c>
      <c r="AK2" s="64" t="s">
        <v>56</v>
      </c>
      <c r="AL2" s="64" t="s">
        <v>185</v>
      </c>
      <c r="AM2" s="64" t="s">
        <v>186</v>
      </c>
      <c r="AN2" s="64" t="s">
        <v>187</v>
      </c>
      <c r="AO2" s="64" t="s">
        <v>188</v>
      </c>
      <c r="AP2" s="64" t="s">
        <v>189</v>
      </c>
      <c r="AQ2" s="64" t="s">
        <v>190</v>
      </c>
      <c r="AR2" s="64" t="s">
        <v>191</v>
      </c>
      <c r="AS2" s="64" t="s">
        <v>192</v>
      </c>
      <c r="AT2" s="64" t="s">
        <v>193</v>
      </c>
      <c r="AU2" s="64" t="s">
        <v>194</v>
      </c>
      <c r="AV2" s="64" t="s">
        <v>195</v>
      </c>
      <c r="AW2" s="64" t="s">
        <v>196</v>
      </c>
      <c r="AX2" s="64" t="s">
        <v>197</v>
      </c>
      <c r="AY2" s="64" t="s">
        <v>198</v>
      </c>
      <c r="AZ2" s="64" t="s">
        <v>199</v>
      </c>
      <c r="BA2" s="64" t="s">
        <v>200</v>
      </c>
      <c r="BB2" s="64" t="s">
        <v>201</v>
      </c>
      <c r="BC2" s="64" t="s">
        <v>202</v>
      </c>
      <c r="BD2" s="64" t="s">
        <v>203</v>
      </c>
      <c r="BE2" s="64" t="s">
        <v>204</v>
      </c>
      <c r="BF2" s="64" t="s">
        <v>205</v>
      </c>
    </row>
    <row r="3" spans="1:58" ht="13.5" hidden="1" customHeight="1">
      <c r="A3" s="62">
        <v>39448</v>
      </c>
      <c r="B3" s="1">
        <v>95.4</v>
      </c>
      <c r="C3" s="1">
        <v>93.4</v>
      </c>
      <c r="D3" s="1">
        <v>93.4</v>
      </c>
      <c r="E3" s="1">
        <v>85.6</v>
      </c>
      <c r="F3" s="1">
        <v>98.9</v>
      </c>
      <c r="G3" s="1">
        <v>93</v>
      </c>
      <c r="H3" s="1">
        <v>92.5</v>
      </c>
      <c r="I3" s="1">
        <v>81.900000000000006</v>
      </c>
      <c r="J3" s="1">
        <v>103.7</v>
      </c>
      <c r="K3" s="1">
        <v>97.8</v>
      </c>
      <c r="L3" s="1">
        <v>95</v>
      </c>
      <c r="M3" s="1">
        <v>92.3</v>
      </c>
      <c r="N3" s="1">
        <v>94</v>
      </c>
      <c r="O3" s="1">
        <v>92.1</v>
      </c>
      <c r="P3" s="1">
        <v>94.6</v>
      </c>
      <c r="Q3" s="1">
        <v>93.9</v>
      </c>
      <c r="R3" s="1">
        <v>94.3</v>
      </c>
      <c r="S3" s="1">
        <v>92.2</v>
      </c>
      <c r="T3" s="1">
        <v>95.5</v>
      </c>
      <c r="U3" s="1">
        <v>95</v>
      </c>
      <c r="V3" s="1">
        <v>93.3</v>
      </c>
      <c r="W3" s="1">
        <v>98.6</v>
      </c>
      <c r="X3" s="1">
        <v>98.4</v>
      </c>
      <c r="Y3" s="1">
        <v>99.2</v>
      </c>
      <c r="Z3" s="1">
        <v>95.5</v>
      </c>
      <c r="AA3" s="1">
        <v>95.9</v>
      </c>
      <c r="AB3" s="1">
        <v>96.5</v>
      </c>
      <c r="AC3" s="1">
        <v>93.4</v>
      </c>
      <c r="AD3" s="1">
        <v>97.8</v>
      </c>
      <c r="AE3" s="1">
        <v>88.2</v>
      </c>
      <c r="AF3" s="1">
        <v>98</v>
      </c>
      <c r="AG3" s="1">
        <v>100.4</v>
      </c>
      <c r="AH3" s="1">
        <v>97.7</v>
      </c>
      <c r="AI3" s="1">
        <v>95.7</v>
      </c>
      <c r="AJ3" s="1">
        <v>94.7</v>
      </c>
      <c r="AK3" s="1">
        <v>95.1</v>
      </c>
      <c r="AL3" s="1">
        <v>99.9</v>
      </c>
      <c r="AM3" s="1">
        <v>85</v>
      </c>
      <c r="AN3" s="1">
        <v>82.7</v>
      </c>
      <c r="AO3" s="1">
        <v>94.5</v>
      </c>
      <c r="AP3" s="1">
        <v>93.8</v>
      </c>
      <c r="AQ3" s="1">
        <v>100.1</v>
      </c>
      <c r="AR3" s="1">
        <v>99.6</v>
      </c>
      <c r="AS3" s="1">
        <v>104.5</v>
      </c>
      <c r="AT3" s="1">
        <v>96.8</v>
      </c>
      <c r="AU3" s="1">
        <v>96.3</v>
      </c>
      <c r="AV3" s="1">
        <v>98.2</v>
      </c>
      <c r="AW3" s="1">
        <v>96</v>
      </c>
      <c r="AX3" s="1">
        <v>94.6</v>
      </c>
      <c r="AY3" s="1">
        <v>94.1</v>
      </c>
      <c r="AZ3" s="1">
        <v>94.3</v>
      </c>
      <c r="BA3" s="1">
        <v>93.5</v>
      </c>
      <c r="BB3" s="1">
        <v>95.7</v>
      </c>
      <c r="BC3" s="1">
        <v>95.7</v>
      </c>
      <c r="BD3" s="1">
        <v>95.5</v>
      </c>
      <c r="BE3" s="1">
        <v>95.3</v>
      </c>
      <c r="BF3" s="1">
        <v>96.1</v>
      </c>
    </row>
    <row r="4" spans="1:58" ht="13.5" hidden="1" customHeight="1">
      <c r="A4" s="62">
        <v>39479</v>
      </c>
      <c r="B4" s="1">
        <v>95.9</v>
      </c>
      <c r="C4" s="1">
        <v>93.6</v>
      </c>
      <c r="D4" s="1">
        <v>93.6</v>
      </c>
      <c r="E4" s="1">
        <v>88.1</v>
      </c>
      <c r="F4" s="1">
        <v>97.5</v>
      </c>
      <c r="G4" s="1">
        <v>92.5</v>
      </c>
      <c r="H4" s="1">
        <v>93.3</v>
      </c>
      <c r="I4" s="1">
        <v>83.4</v>
      </c>
      <c r="J4" s="1">
        <v>102.2</v>
      </c>
      <c r="K4" s="1">
        <v>97</v>
      </c>
      <c r="L4" s="1">
        <v>94.8</v>
      </c>
      <c r="M4" s="1">
        <v>92.4</v>
      </c>
      <c r="N4" s="1">
        <v>94.2</v>
      </c>
      <c r="O4" s="1">
        <v>92.2</v>
      </c>
      <c r="P4" s="1">
        <v>94.9</v>
      </c>
      <c r="Q4" s="1">
        <v>95</v>
      </c>
      <c r="R4" s="1">
        <v>96.1</v>
      </c>
      <c r="S4" s="1">
        <v>93.8</v>
      </c>
      <c r="T4" s="1">
        <v>96.2</v>
      </c>
      <c r="U4" s="1">
        <v>97.3</v>
      </c>
      <c r="V4" s="1">
        <v>93.3</v>
      </c>
      <c r="W4" s="1">
        <v>98.7</v>
      </c>
      <c r="X4" s="1">
        <v>98.5</v>
      </c>
      <c r="Y4" s="1">
        <v>99.2</v>
      </c>
      <c r="Z4" s="1">
        <v>95.5</v>
      </c>
      <c r="AA4" s="1">
        <v>95.9</v>
      </c>
      <c r="AB4" s="1">
        <v>96.5</v>
      </c>
      <c r="AC4" s="1">
        <v>93.6</v>
      </c>
      <c r="AD4" s="1">
        <v>97.8</v>
      </c>
      <c r="AE4" s="1">
        <v>88.2</v>
      </c>
      <c r="AF4" s="1">
        <v>97.6</v>
      </c>
      <c r="AG4" s="1">
        <v>99.9</v>
      </c>
      <c r="AH4" s="1">
        <v>96.8</v>
      </c>
      <c r="AI4" s="1">
        <v>95.7</v>
      </c>
      <c r="AJ4" s="1">
        <v>99.2</v>
      </c>
      <c r="AK4" s="1">
        <v>95.5</v>
      </c>
      <c r="AL4" s="1">
        <v>99.8</v>
      </c>
      <c r="AM4" s="1">
        <v>86.6</v>
      </c>
      <c r="AN4" s="1">
        <v>84.6</v>
      </c>
      <c r="AO4" s="1">
        <v>94.6</v>
      </c>
      <c r="AP4" s="1">
        <v>94.1</v>
      </c>
      <c r="AQ4" s="1">
        <v>100</v>
      </c>
      <c r="AR4" s="1">
        <v>99.6</v>
      </c>
      <c r="AS4" s="1">
        <v>103.3</v>
      </c>
      <c r="AT4" s="1">
        <v>96.7</v>
      </c>
      <c r="AU4" s="1">
        <v>96.4</v>
      </c>
      <c r="AV4" s="1">
        <v>98.3</v>
      </c>
      <c r="AW4" s="1">
        <v>95.1</v>
      </c>
      <c r="AX4" s="1">
        <v>94.6</v>
      </c>
      <c r="AY4" s="1">
        <v>94.8</v>
      </c>
      <c r="AZ4" s="1">
        <v>94.8</v>
      </c>
      <c r="BA4" s="1">
        <v>94.8</v>
      </c>
      <c r="BB4" s="1">
        <v>98.1</v>
      </c>
      <c r="BC4" s="1">
        <v>96.3</v>
      </c>
      <c r="BD4" s="1">
        <v>99.8</v>
      </c>
      <c r="BE4" s="1">
        <v>95.3</v>
      </c>
      <c r="BF4" s="1">
        <v>96.1</v>
      </c>
    </row>
    <row r="5" spans="1:58" ht="13.5" hidden="1" customHeight="1">
      <c r="A5" s="62">
        <v>39508</v>
      </c>
      <c r="B5" s="1">
        <v>97.2</v>
      </c>
      <c r="C5" s="1">
        <v>95</v>
      </c>
      <c r="D5" s="1">
        <v>94.8</v>
      </c>
      <c r="E5" s="1">
        <v>90.8</v>
      </c>
      <c r="F5" s="1">
        <v>97.3</v>
      </c>
      <c r="G5" s="1">
        <v>91.9</v>
      </c>
      <c r="H5" s="1">
        <v>96.3</v>
      </c>
      <c r="I5" s="1">
        <v>91.6</v>
      </c>
      <c r="J5" s="1">
        <v>101.5</v>
      </c>
      <c r="K5" s="1">
        <v>95.9</v>
      </c>
      <c r="L5" s="1">
        <v>94.6</v>
      </c>
      <c r="M5" s="1">
        <v>94.7</v>
      </c>
      <c r="N5" s="1">
        <v>97.3</v>
      </c>
      <c r="O5" s="1">
        <v>92.6</v>
      </c>
      <c r="P5" s="1">
        <v>98.8</v>
      </c>
      <c r="Q5" s="1">
        <v>98.9</v>
      </c>
      <c r="R5" s="1">
        <v>99.5</v>
      </c>
      <c r="S5" s="1">
        <v>99.1</v>
      </c>
      <c r="T5" s="1">
        <v>98.6</v>
      </c>
      <c r="U5" s="1">
        <v>100.1</v>
      </c>
      <c r="V5" s="1">
        <v>97.9</v>
      </c>
      <c r="W5" s="1">
        <v>99</v>
      </c>
      <c r="X5" s="1">
        <v>98.8</v>
      </c>
      <c r="Y5" s="1">
        <v>99.4</v>
      </c>
      <c r="Z5" s="1">
        <v>97.1</v>
      </c>
      <c r="AA5" s="1">
        <v>98.5</v>
      </c>
      <c r="AB5" s="1">
        <v>98.7</v>
      </c>
      <c r="AC5" s="1">
        <v>93.4</v>
      </c>
      <c r="AD5" s="1">
        <v>97.8</v>
      </c>
      <c r="AE5" s="1">
        <v>88.4</v>
      </c>
      <c r="AF5" s="1">
        <v>98.1</v>
      </c>
      <c r="AG5" s="1">
        <v>99.1</v>
      </c>
      <c r="AH5" s="1">
        <v>97.8</v>
      </c>
      <c r="AI5" s="1">
        <v>97.3</v>
      </c>
      <c r="AJ5" s="1">
        <v>99.4</v>
      </c>
      <c r="AK5" s="1">
        <v>96.7</v>
      </c>
      <c r="AL5" s="1">
        <v>99.8</v>
      </c>
      <c r="AM5" s="1">
        <v>92.5</v>
      </c>
      <c r="AN5" s="1">
        <v>91.5</v>
      </c>
      <c r="AO5" s="1">
        <v>96.6</v>
      </c>
      <c r="AP5" s="1">
        <v>92.5</v>
      </c>
      <c r="AQ5" s="1">
        <v>99.9</v>
      </c>
      <c r="AR5" s="1">
        <v>99.6</v>
      </c>
      <c r="AS5" s="1">
        <v>102.2</v>
      </c>
      <c r="AT5" s="1">
        <v>96.7</v>
      </c>
      <c r="AU5" s="1">
        <v>96.1</v>
      </c>
      <c r="AV5" s="1">
        <v>98.4</v>
      </c>
      <c r="AW5" s="1">
        <v>95.6</v>
      </c>
      <c r="AX5" s="1">
        <v>101.1</v>
      </c>
      <c r="AY5" s="1">
        <v>96.5</v>
      </c>
      <c r="AZ5" s="1">
        <v>96</v>
      </c>
      <c r="BA5" s="1">
        <v>97.5</v>
      </c>
      <c r="BB5" s="1">
        <v>98.6</v>
      </c>
      <c r="BC5" s="1">
        <v>97.2</v>
      </c>
      <c r="BD5" s="1">
        <v>100.5</v>
      </c>
      <c r="BE5" s="1">
        <v>95.3</v>
      </c>
      <c r="BF5" s="1">
        <v>96.1</v>
      </c>
    </row>
    <row r="6" spans="1:58" ht="13.5" hidden="1" customHeight="1">
      <c r="A6" s="62">
        <v>39539</v>
      </c>
      <c r="B6" s="1">
        <v>97.9</v>
      </c>
      <c r="C6" s="1">
        <v>96.2</v>
      </c>
      <c r="D6" s="1">
        <v>96.1</v>
      </c>
      <c r="E6" s="1">
        <v>92.1</v>
      </c>
      <c r="F6" s="1">
        <v>97.4</v>
      </c>
      <c r="G6" s="1">
        <v>95.1</v>
      </c>
      <c r="H6" s="1">
        <v>97.9</v>
      </c>
      <c r="I6" s="1">
        <v>99</v>
      </c>
      <c r="J6" s="1">
        <v>104.4</v>
      </c>
      <c r="K6" s="1">
        <v>97</v>
      </c>
      <c r="L6" s="1">
        <v>95.9</v>
      </c>
      <c r="M6" s="1">
        <v>95.7</v>
      </c>
      <c r="N6" s="1">
        <v>97.7</v>
      </c>
      <c r="O6" s="1">
        <v>93.2</v>
      </c>
      <c r="P6" s="1">
        <v>99.2</v>
      </c>
      <c r="Q6" s="1">
        <v>99.4</v>
      </c>
      <c r="R6" s="1">
        <v>100.1</v>
      </c>
      <c r="S6" s="1">
        <v>100.4</v>
      </c>
      <c r="T6" s="1">
        <v>99.2</v>
      </c>
      <c r="U6" s="1">
        <v>100.3</v>
      </c>
      <c r="V6" s="1">
        <v>98.3</v>
      </c>
      <c r="W6" s="1">
        <v>99.2</v>
      </c>
      <c r="X6" s="1">
        <v>99</v>
      </c>
      <c r="Y6" s="1">
        <v>99.5</v>
      </c>
      <c r="Z6" s="1">
        <v>97.2</v>
      </c>
      <c r="AA6" s="1">
        <v>98.5</v>
      </c>
      <c r="AB6" s="1">
        <v>98.7</v>
      </c>
      <c r="AC6" s="1">
        <v>94.4</v>
      </c>
      <c r="AD6" s="1">
        <v>97.8</v>
      </c>
      <c r="AE6" s="1">
        <v>89.1</v>
      </c>
      <c r="AF6" s="1">
        <v>98.8</v>
      </c>
      <c r="AG6" s="1">
        <v>100.3</v>
      </c>
      <c r="AH6" s="1">
        <v>97.2</v>
      </c>
      <c r="AI6" s="1">
        <v>98</v>
      </c>
      <c r="AJ6" s="1">
        <v>99.4</v>
      </c>
      <c r="AK6" s="1">
        <v>97.9</v>
      </c>
      <c r="AL6" s="1">
        <v>99.4</v>
      </c>
      <c r="AM6" s="1">
        <v>98.9</v>
      </c>
      <c r="AN6" s="1">
        <v>99</v>
      </c>
      <c r="AO6" s="1">
        <v>98.5</v>
      </c>
      <c r="AP6" s="1">
        <v>91.7</v>
      </c>
      <c r="AQ6" s="1">
        <v>99.5</v>
      </c>
      <c r="AR6" s="1">
        <v>99.2</v>
      </c>
      <c r="AS6" s="1">
        <v>101.7</v>
      </c>
      <c r="AT6" s="1">
        <v>97.8</v>
      </c>
      <c r="AU6" s="1">
        <v>97</v>
      </c>
      <c r="AV6" s="1">
        <v>99.2</v>
      </c>
      <c r="AW6" s="1">
        <v>97.7</v>
      </c>
      <c r="AX6" s="1">
        <v>101.1</v>
      </c>
      <c r="AY6" s="1">
        <v>97.1</v>
      </c>
      <c r="AZ6" s="1">
        <v>96.9</v>
      </c>
      <c r="BA6" s="1">
        <v>97.6</v>
      </c>
      <c r="BB6" s="1">
        <v>99</v>
      </c>
      <c r="BC6" s="1">
        <v>98</v>
      </c>
      <c r="BD6" s="1">
        <v>100.5</v>
      </c>
      <c r="BE6" s="1">
        <v>95.3</v>
      </c>
      <c r="BF6" s="1">
        <v>97.8</v>
      </c>
    </row>
    <row r="7" spans="1:58" ht="13.5" hidden="1" customHeight="1">
      <c r="A7" s="62">
        <v>39569</v>
      </c>
      <c r="B7" s="1">
        <v>98.6</v>
      </c>
      <c r="C7" s="1">
        <v>98</v>
      </c>
      <c r="D7" s="1">
        <v>98</v>
      </c>
      <c r="E7" s="1">
        <v>97.2</v>
      </c>
      <c r="F7" s="1">
        <v>98.2</v>
      </c>
      <c r="G7" s="1">
        <v>97.2</v>
      </c>
      <c r="H7" s="1">
        <v>98.5</v>
      </c>
      <c r="I7" s="1">
        <v>101.7</v>
      </c>
      <c r="J7" s="1">
        <v>99.3</v>
      </c>
      <c r="K7" s="1">
        <v>97.8</v>
      </c>
      <c r="L7" s="1">
        <v>97</v>
      </c>
      <c r="M7" s="1">
        <v>97.1</v>
      </c>
      <c r="N7" s="1">
        <v>98.1</v>
      </c>
      <c r="O7" s="1">
        <v>93.4</v>
      </c>
      <c r="P7" s="1">
        <v>99.7</v>
      </c>
      <c r="Q7" s="1">
        <v>99.7</v>
      </c>
      <c r="R7" s="1">
        <v>100.4</v>
      </c>
      <c r="S7" s="1">
        <v>100.8</v>
      </c>
      <c r="T7" s="1">
        <v>99.5</v>
      </c>
      <c r="U7" s="1">
        <v>100.5</v>
      </c>
      <c r="V7" s="1">
        <v>98.6</v>
      </c>
      <c r="W7" s="1">
        <v>99.5</v>
      </c>
      <c r="X7" s="1">
        <v>99.4</v>
      </c>
      <c r="Y7" s="1">
        <v>99.7</v>
      </c>
      <c r="Z7" s="1">
        <v>97.4</v>
      </c>
      <c r="AA7" s="1">
        <v>98.5</v>
      </c>
      <c r="AB7" s="1">
        <v>98.7</v>
      </c>
      <c r="AC7" s="1">
        <v>96.3</v>
      </c>
      <c r="AD7" s="1">
        <v>97.8</v>
      </c>
      <c r="AE7" s="1">
        <v>89.1</v>
      </c>
      <c r="AF7" s="1">
        <v>98.9</v>
      </c>
      <c r="AG7" s="1">
        <v>99.6</v>
      </c>
      <c r="AH7" s="1">
        <v>98</v>
      </c>
      <c r="AI7" s="1">
        <v>98.7</v>
      </c>
      <c r="AJ7" s="1">
        <v>100.1</v>
      </c>
      <c r="AK7" s="1">
        <v>99.1</v>
      </c>
      <c r="AL7" s="1">
        <v>99</v>
      </c>
      <c r="AM7" s="1">
        <v>104</v>
      </c>
      <c r="AN7" s="1">
        <v>105.2</v>
      </c>
      <c r="AO7" s="1">
        <v>99.3</v>
      </c>
      <c r="AP7" s="1">
        <v>92.2</v>
      </c>
      <c r="AQ7" s="1">
        <v>99.6</v>
      </c>
      <c r="AR7" s="1">
        <v>99.2</v>
      </c>
      <c r="AS7" s="1">
        <v>102.1</v>
      </c>
      <c r="AT7" s="1">
        <v>99.4</v>
      </c>
      <c r="AU7" s="1">
        <v>98.7</v>
      </c>
      <c r="AV7" s="1">
        <v>99.4</v>
      </c>
      <c r="AW7" s="1">
        <v>101.5</v>
      </c>
      <c r="AX7" s="1">
        <v>101.1</v>
      </c>
      <c r="AY7" s="1">
        <v>98</v>
      </c>
      <c r="AZ7" s="1">
        <v>98.2</v>
      </c>
      <c r="BA7" s="1">
        <v>97.7</v>
      </c>
      <c r="BB7" s="1">
        <v>99.2</v>
      </c>
      <c r="BC7" s="1">
        <v>98.7</v>
      </c>
      <c r="BD7" s="1">
        <v>100.5</v>
      </c>
      <c r="BE7" s="1">
        <v>95.3</v>
      </c>
      <c r="BF7" s="1">
        <v>97.8</v>
      </c>
    </row>
    <row r="8" spans="1:58" ht="13.5" hidden="1" customHeight="1">
      <c r="A8" s="62">
        <v>39600</v>
      </c>
      <c r="B8" s="1">
        <v>100</v>
      </c>
      <c r="C8" s="1">
        <v>99.7</v>
      </c>
      <c r="D8" s="1">
        <v>99.7</v>
      </c>
      <c r="E8" s="1">
        <v>101.6</v>
      </c>
      <c r="F8" s="1">
        <v>99.6</v>
      </c>
      <c r="G8" s="1">
        <v>99.4</v>
      </c>
      <c r="H8" s="1">
        <v>98.8</v>
      </c>
      <c r="I8" s="1">
        <v>104.1</v>
      </c>
      <c r="J8" s="1">
        <v>96.4</v>
      </c>
      <c r="K8" s="1">
        <v>97.8</v>
      </c>
      <c r="L8" s="1">
        <v>97.9</v>
      </c>
      <c r="M8" s="1">
        <v>98.6</v>
      </c>
      <c r="N8" s="1">
        <v>99.3</v>
      </c>
      <c r="O8" s="1">
        <v>97.3</v>
      </c>
      <c r="P8" s="1">
        <v>99.9</v>
      </c>
      <c r="Q8" s="1">
        <v>99.9</v>
      </c>
      <c r="R8" s="1">
        <v>100.6</v>
      </c>
      <c r="S8" s="1">
        <v>101.2</v>
      </c>
      <c r="T8" s="1">
        <v>100.1</v>
      </c>
      <c r="U8" s="1">
        <v>100.6</v>
      </c>
      <c r="V8" s="1">
        <v>98.8</v>
      </c>
      <c r="W8" s="1">
        <v>99.9</v>
      </c>
      <c r="X8" s="1">
        <v>99.9</v>
      </c>
      <c r="Y8" s="1">
        <v>99.7</v>
      </c>
      <c r="Z8" s="1">
        <v>99</v>
      </c>
      <c r="AA8" s="1">
        <v>100.9</v>
      </c>
      <c r="AB8" s="1">
        <v>100.8</v>
      </c>
      <c r="AC8" s="1">
        <v>98</v>
      </c>
      <c r="AD8" s="1">
        <v>97.8</v>
      </c>
      <c r="AE8" s="1">
        <v>89.6</v>
      </c>
      <c r="AF8" s="1">
        <v>99.8</v>
      </c>
      <c r="AG8" s="1">
        <v>99.8</v>
      </c>
      <c r="AH8" s="1">
        <v>98.2</v>
      </c>
      <c r="AI8" s="1">
        <v>100.4</v>
      </c>
      <c r="AJ8" s="1">
        <v>100.3</v>
      </c>
      <c r="AK8" s="1">
        <v>102.6</v>
      </c>
      <c r="AL8" s="1">
        <v>99.9</v>
      </c>
      <c r="AM8" s="1">
        <v>108.7</v>
      </c>
      <c r="AN8" s="1">
        <v>110.8</v>
      </c>
      <c r="AO8" s="1">
        <v>100</v>
      </c>
      <c r="AP8" s="1">
        <v>102.6</v>
      </c>
      <c r="AQ8" s="1">
        <v>99.5</v>
      </c>
      <c r="AR8" s="1">
        <v>99.2</v>
      </c>
      <c r="AS8" s="1">
        <v>101.7</v>
      </c>
      <c r="AT8" s="1">
        <v>99.3</v>
      </c>
      <c r="AU8" s="1">
        <v>98.9</v>
      </c>
      <c r="AV8" s="1">
        <v>99.7</v>
      </c>
      <c r="AW8" s="1">
        <v>99.5</v>
      </c>
      <c r="AX8" s="1">
        <v>101.1</v>
      </c>
      <c r="AY8" s="1">
        <v>99.3</v>
      </c>
      <c r="AZ8" s="1">
        <v>99.8</v>
      </c>
      <c r="BA8" s="1">
        <v>98</v>
      </c>
      <c r="BB8" s="1">
        <v>99.1</v>
      </c>
      <c r="BC8" s="1">
        <v>98.9</v>
      </c>
      <c r="BD8" s="1">
        <v>100.4</v>
      </c>
      <c r="BE8" s="1">
        <v>95.3</v>
      </c>
      <c r="BF8" s="1">
        <v>97.8</v>
      </c>
    </row>
    <row r="9" spans="1:58" ht="13.5" hidden="1" customHeight="1">
      <c r="A9" s="62">
        <v>39630</v>
      </c>
      <c r="B9" s="1">
        <v>101.4</v>
      </c>
      <c r="C9" s="1">
        <v>101.2</v>
      </c>
      <c r="D9" s="1">
        <v>101.3</v>
      </c>
      <c r="E9" s="1">
        <v>103.6</v>
      </c>
      <c r="F9" s="1">
        <v>100.7</v>
      </c>
      <c r="G9" s="1">
        <v>100.8</v>
      </c>
      <c r="H9" s="1">
        <v>100.6</v>
      </c>
      <c r="I9" s="1">
        <v>105.4</v>
      </c>
      <c r="J9" s="1">
        <v>96.8</v>
      </c>
      <c r="K9" s="1">
        <v>98.6</v>
      </c>
      <c r="L9" s="1">
        <v>101.2</v>
      </c>
      <c r="M9" s="1">
        <v>101.2</v>
      </c>
      <c r="N9" s="1">
        <v>100</v>
      </c>
      <c r="O9" s="1">
        <v>98.6</v>
      </c>
      <c r="P9" s="1">
        <v>100.4</v>
      </c>
      <c r="Q9" s="1">
        <v>100.1</v>
      </c>
      <c r="R9" s="1">
        <v>100.9</v>
      </c>
      <c r="S9" s="1">
        <v>101.6</v>
      </c>
      <c r="T9" s="1">
        <v>100.8</v>
      </c>
      <c r="U9" s="1">
        <v>100.7</v>
      </c>
      <c r="V9" s="1">
        <v>98.8</v>
      </c>
      <c r="W9" s="1">
        <v>100</v>
      </c>
      <c r="X9" s="1">
        <v>100.1</v>
      </c>
      <c r="Y9" s="1">
        <v>99.7</v>
      </c>
      <c r="Z9" s="1">
        <v>101.5</v>
      </c>
      <c r="AA9" s="1">
        <v>100.9</v>
      </c>
      <c r="AB9" s="1">
        <v>100.8</v>
      </c>
      <c r="AC9" s="1">
        <v>99.2</v>
      </c>
      <c r="AD9" s="1">
        <v>102.1</v>
      </c>
      <c r="AE9" s="1">
        <v>107.2</v>
      </c>
      <c r="AF9" s="1">
        <v>99.9</v>
      </c>
      <c r="AG9" s="1">
        <v>99.2</v>
      </c>
      <c r="AH9" s="1">
        <v>99.6</v>
      </c>
      <c r="AI9" s="1">
        <v>100.6</v>
      </c>
      <c r="AJ9" s="1">
        <v>100.8</v>
      </c>
      <c r="AK9" s="1">
        <v>104.6</v>
      </c>
      <c r="AL9" s="1">
        <v>100.2</v>
      </c>
      <c r="AM9" s="1">
        <v>115.2</v>
      </c>
      <c r="AN9" s="1">
        <v>118.6</v>
      </c>
      <c r="AO9" s="1">
        <v>101.6</v>
      </c>
      <c r="AP9" s="1">
        <v>103.8</v>
      </c>
      <c r="AQ9" s="1">
        <v>99.4</v>
      </c>
      <c r="AR9" s="1">
        <v>99.2</v>
      </c>
      <c r="AS9" s="1">
        <v>100.6</v>
      </c>
      <c r="AT9" s="1">
        <v>99.5</v>
      </c>
      <c r="AU9" s="1">
        <v>99.1</v>
      </c>
      <c r="AV9" s="1">
        <v>99.8</v>
      </c>
      <c r="AW9" s="1">
        <v>100.5</v>
      </c>
      <c r="AX9" s="1">
        <v>101.1</v>
      </c>
      <c r="AY9" s="1">
        <v>100.9</v>
      </c>
      <c r="AZ9" s="1">
        <v>100.8</v>
      </c>
      <c r="BA9" s="1">
        <v>101.2</v>
      </c>
      <c r="BB9" s="1">
        <v>100</v>
      </c>
      <c r="BC9" s="1">
        <v>99.1</v>
      </c>
      <c r="BD9" s="1">
        <v>100.8</v>
      </c>
      <c r="BE9" s="1">
        <v>98.3</v>
      </c>
      <c r="BF9" s="1">
        <v>99.3</v>
      </c>
    </row>
    <row r="10" spans="1:58" ht="13.5" hidden="1" customHeight="1">
      <c r="A10" s="62">
        <v>39661</v>
      </c>
      <c r="B10" s="1">
        <v>102</v>
      </c>
      <c r="C10" s="1">
        <v>102.6</v>
      </c>
      <c r="D10" s="1">
        <v>102.7</v>
      </c>
      <c r="E10" s="1">
        <v>106.2</v>
      </c>
      <c r="F10" s="1">
        <v>100.8</v>
      </c>
      <c r="G10" s="1">
        <v>101.5</v>
      </c>
      <c r="H10" s="1">
        <v>102.8</v>
      </c>
      <c r="I10" s="1">
        <v>106.5</v>
      </c>
      <c r="J10" s="1">
        <v>96.7</v>
      </c>
      <c r="K10" s="1">
        <v>100.7</v>
      </c>
      <c r="L10" s="1">
        <v>103.6</v>
      </c>
      <c r="M10" s="1">
        <v>101.7</v>
      </c>
      <c r="N10" s="1">
        <v>101.5</v>
      </c>
      <c r="O10" s="1">
        <v>103.5</v>
      </c>
      <c r="P10" s="1">
        <v>100.8</v>
      </c>
      <c r="Q10" s="1">
        <v>101.6</v>
      </c>
      <c r="R10" s="1">
        <v>101.1</v>
      </c>
      <c r="S10" s="1">
        <v>101.6</v>
      </c>
      <c r="T10" s="1">
        <v>101.7</v>
      </c>
      <c r="U10" s="1">
        <v>100.6</v>
      </c>
      <c r="V10" s="1">
        <v>102.3</v>
      </c>
      <c r="W10" s="1">
        <v>100.7</v>
      </c>
      <c r="X10" s="1">
        <v>100.8</v>
      </c>
      <c r="Y10" s="1">
        <v>100.4</v>
      </c>
      <c r="Z10" s="1">
        <v>102.3</v>
      </c>
      <c r="AA10" s="1">
        <v>100.9</v>
      </c>
      <c r="AB10" s="1">
        <v>100.8</v>
      </c>
      <c r="AC10" s="1">
        <v>104.2</v>
      </c>
      <c r="AD10" s="1">
        <v>102.3</v>
      </c>
      <c r="AE10" s="1">
        <v>111.2</v>
      </c>
      <c r="AF10" s="1">
        <v>100.7</v>
      </c>
      <c r="AG10" s="1">
        <v>99.9</v>
      </c>
      <c r="AH10" s="1">
        <v>101.8</v>
      </c>
      <c r="AI10" s="1">
        <v>101</v>
      </c>
      <c r="AJ10" s="1">
        <v>100.9</v>
      </c>
      <c r="AK10" s="1">
        <v>103.7</v>
      </c>
      <c r="AL10" s="1">
        <v>99.9</v>
      </c>
      <c r="AM10" s="1">
        <v>112.8</v>
      </c>
      <c r="AN10" s="1">
        <v>115.5</v>
      </c>
      <c r="AO10" s="1">
        <v>101.7</v>
      </c>
      <c r="AP10" s="1">
        <v>103</v>
      </c>
      <c r="AQ10" s="1">
        <v>100.6</v>
      </c>
      <c r="AR10" s="1">
        <v>100.9</v>
      </c>
      <c r="AS10" s="1">
        <v>98.7</v>
      </c>
      <c r="AT10" s="1">
        <v>101.6</v>
      </c>
      <c r="AU10" s="1">
        <v>102.1</v>
      </c>
      <c r="AV10" s="1">
        <v>100</v>
      </c>
      <c r="AW10" s="1">
        <v>102.4</v>
      </c>
      <c r="AX10" s="1">
        <v>101.1</v>
      </c>
      <c r="AY10" s="1">
        <v>101.7</v>
      </c>
      <c r="AZ10" s="1">
        <v>101.1</v>
      </c>
      <c r="BA10" s="1">
        <v>103.1</v>
      </c>
      <c r="BB10" s="1">
        <v>100.4</v>
      </c>
      <c r="BC10" s="1">
        <v>100.7</v>
      </c>
      <c r="BD10" s="1">
        <v>100.8</v>
      </c>
      <c r="BE10" s="1">
        <v>99.8</v>
      </c>
      <c r="BF10" s="1">
        <v>99.3</v>
      </c>
    </row>
    <row r="11" spans="1:58" ht="13.5" hidden="1" customHeight="1">
      <c r="A11" s="62">
        <v>39692</v>
      </c>
      <c r="B11" s="1">
        <v>102.6</v>
      </c>
      <c r="C11" s="1">
        <v>103.9</v>
      </c>
      <c r="D11" s="1">
        <v>103.9</v>
      </c>
      <c r="E11" s="1">
        <v>108.5</v>
      </c>
      <c r="F11" s="1">
        <v>101.4</v>
      </c>
      <c r="G11" s="1">
        <v>104.1</v>
      </c>
      <c r="H11" s="1">
        <v>105.2</v>
      </c>
      <c r="I11" s="1">
        <v>107.9</v>
      </c>
      <c r="J11" s="1">
        <v>95.9</v>
      </c>
      <c r="K11" s="1">
        <v>99.7</v>
      </c>
      <c r="L11" s="1">
        <v>103.9</v>
      </c>
      <c r="M11" s="1">
        <v>104.9</v>
      </c>
      <c r="N11" s="1">
        <v>103.5</v>
      </c>
      <c r="O11" s="1">
        <v>106.5</v>
      </c>
      <c r="P11" s="1">
        <v>102.5</v>
      </c>
      <c r="Q11" s="1">
        <v>102.6</v>
      </c>
      <c r="R11" s="1">
        <v>101.8</v>
      </c>
      <c r="S11" s="1">
        <v>102.2</v>
      </c>
      <c r="T11" s="1">
        <v>102.4</v>
      </c>
      <c r="U11" s="1">
        <v>101.3</v>
      </c>
      <c r="V11" s="1">
        <v>103.8</v>
      </c>
      <c r="W11" s="1">
        <v>100.9</v>
      </c>
      <c r="X11" s="1">
        <v>101</v>
      </c>
      <c r="Y11" s="1">
        <v>100.6</v>
      </c>
      <c r="Z11" s="1">
        <v>103.3</v>
      </c>
      <c r="AA11" s="1">
        <v>102.1</v>
      </c>
      <c r="AB11" s="1">
        <v>101.8</v>
      </c>
      <c r="AC11" s="1">
        <v>105.5</v>
      </c>
      <c r="AD11" s="1">
        <v>102.3</v>
      </c>
      <c r="AE11" s="1">
        <v>112.1</v>
      </c>
      <c r="AF11" s="1">
        <v>101.7</v>
      </c>
      <c r="AG11" s="1">
        <v>100.3</v>
      </c>
      <c r="AH11" s="1">
        <v>102.9</v>
      </c>
      <c r="AI11" s="1">
        <v>102.5</v>
      </c>
      <c r="AJ11" s="1">
        <v>100.9</v>
      </c>
      <c r="AK11" s="1">
        <v>103</v>
      </c>
      <c r="AL11" s="1">
        <v>100.6</v>
      </c>
      <c r="AM11" s="1">
        <v>106.3</v>
      </c>
      <c r="AN11" s="1">
        <v>107.3</v>
      </c>
      <c r="AO11" s="1">
        <v>102.4</v>
      </c>
      <c r="AP11" s="1">
        <v>105.9</v>
      </c>
      <c r="AQ11" s="1">
        <v>100.3</v>
      </c>
      <c r="AR11" s="1">
        <v>100.9</v>
      </c>
      <c r="AS11" s="1">
        <v>96.3</v>
      </c>
      <c r="AT11" s="1">
        <v>101.8</v>
      </c>
      <c r="AU11" s="1">
        <v>102.4</v>
      </c>
      <c r="AV11" s="1">
        <v>101.6</v>
      </c>
      <c r="AW11" s="1">
        <v>100.4</v>
      </c>
      <c r="AX11" s="1">
        <v>101.1</v>
      </c>
      <c r="AY11" s="1">
        <v>102</v>
      </c>
      <c r="AZ11" s="1">
        <v>101.2</v>
      </c>
      <c r="BA11" s="1">
        <v>103.8</v>
      </c>
      <c r="BB11" s="1">
        <v>101.6</v>
      </c>
      <c r="BC11" s="1">
        <v>102.4</v>
      </c>
      <c r="BD11" s="1">
        <v>100.9</v>
      </c>
      <c r="BE11" s="1">
        <v>107.4</v>
      </c>
      <c r="BF11" s="1">
        <v>100</v>
      </c>
    </row>
    <row r="12" spans="1:58" ht="13.5" hidden="1" customHeight="1">
      <c r="A12" s="62">
        <v>39722</v>
      </c>
      <c r="B12" s="1">
        <v>103</v>
      </c>
      <c r="C12" s="1">
        <v>104.8</v>
      </c>
      <c r="D12" s="1">
        <v>104.8</v>
      </c>
      <c r="E12" s="1">
        <v>108.8</v>
      </c>
      <c r="F12" s="1">
        <v>101.3</v>
      </c>
      <c r="G12" s="1">
        <v>106.3</v>
      </c>
      <c r="H12" s="1">
        <v>104.8</v>
      </c>
      <c r="I12" s="1">
        <v>107.4</v>
      </c>
      <c r="J12" s="1">
        <v>95.9</v>
      </c>
      <c r="K12" s="1">
        <v>104.8</v>
      </c>
      <c r="L12" s="1">
        <v>105.7</v>
      </c>
      <c r="M12" s="1">
        <v>106.6</v>
      </c>
      <c r="N12" s="1">
        <v>104</v>
      </c>
      <c r="O12" s="1">
        <v>108.4</v>
      </c>
      <c r="P12" s="1">
        <v>102.6</v>
      </c>
      <c r="Q12" s="1">
        <v>103</v>
      </c>
      <c r="R12" s="1">
        <v>101.7</v>
      </c>
      <c r="S12" s="1">
        <v>102.3</v>
      </c>
      <c r="T12" s="1">
        <v>102.3</v>
      </c>
      <c r="U12" s="1">
        <v>101.2</v>
      </c>
      <c r="V12" s="1">
        <v>104.8</v>
      </c>
      <c r="W12" s="1">
        <v>101</v>
      </c>
      <c r="X12" s="1">
        <v>101.1</v>
      </c>
      <c r="Y12" s="1">
        <v>100.8</v>
      </c>
      <c r="Z12" s="1">
        <v>103.4</v>
      </c>
      <c r="AA12" s="1">
        <v>102.1</v>
      </c>
      <c r="AB12" s="1">
        <v>101.8</v>
      </c>
      <c r="AC12" s="1">
        <v>106.7</v>
      </c>
      <c r="AD12" s="1">
        <v>102.3</v>
      </c>
      <c r="AE12" s="1">
        <v>112.3</v>
      </c>
      <c r="AF12" s="1">
        <v>102</v>
      </c>
      <c r="AG12" s="1">
        <v>100.5</v>
      </c>
      <c r="AH12" s="1">
        <v>103.1</v>
      </c>
      <c r="AI12" s="1">
        <v>102.9</v>
      </c>
      <c r="AJ12" s="1">
        <v>100.9</v>
      </c>
      <c r="AK12" s="1">
        <v>102.5</v>
      </c>
      <c r="AL12" s="1">
        <v>100.7</v>
      </c>
      <c r="AM12" s="1">
        <v>104.1</v>
      </c>
      <c r="AN12" s="1">
        <v>104.4</v>
      </c>
      <c r="AO12" s="1">
        <v>102.9</v>
      </c>
      <c r="AP12" s="1">
        <v>106.1</v>
      </c>
      <c r="AQ12" s="1">
        <v>100.3</v>
      </c>
      <c r="AR12" s="1">
        <v>100.9</v>
      </c>
      <c r="AS12" s="1">
        <v>96.3</v>
      </c>
      <c r="AT12" s="1">
        <v>102.3</v>
      </c>
      <c r="AU12" s="1">
        <v>103.3</v>
      </c>
      <c r="AV12" s="1">
        <v>101.6</v>
      </c>
      <c r="AW12" s="1">
        <v>100.2</v>
      </c>
      <c r="AX12" s="1">
        <v>101.1</v>
      </c>
      <c r="AY12" s="1">
        <v>104.6</v>
      </c>
      <c r="AZ12" s="1">
        <v>105.2</v>
      </c>
      <c r="BA12" s="1">
        <v>103.1</v>
      </c>
      <c r="BB12" s="1">
        <v>102.6</v>
      </c>
      <c r="BC12" s="1">
        <v>103</v>
      </c>
      <c r="BD12" s="1">
        <v>100.2</v>
      </c>
      <c r="BE12" s="1">
        <v>107.4</v>
      </c>
      <c r="BF12" s="1">
        <v>106.5</v>
      </c>
    </row>
    <row r="13" spans="1:58" ht="13.5" hidden="1" customHeight="1">
      <c r="A13" s="62">
        <v>39753</v>
      </c>
      <c r="B13" s="1">
        <v>103.1</v>
      </c>
      <c r="C13" s="1">
        <v>105.5</v>
      </c>
      <c r="D13" s="1">
        <v>105.5</v>
      </c>
      <c r="E13" s="1">
        <v>108.7</v>
      </c>
      <c r="F13" s="1">
        <v>102.9</v>
      </c>
      <c r="G13" s="1">
        <v>108.9</v>
      </c>
      <c r="H13" s="1">
        <v>104.5</v>
      </c>
      <c r="I13" s="1">
        <v>105.6</v>
      </c>
      <c r="J13" s="1">
        <v>101</v>
      </c>
      <c r="K13" s="1">
        <v>105.2</v>
      </c>
      <c r="L13" s="1">
        <v>106</v>
      </c>
      <c r="M13" s="1">
        <v>107.5</v>
      </c>
      <c r="N13" s="1">
        <v>105.2</v>
      </c>
      <c r="O13" s="1">
        <v>110.6</v>
      </c>
      <c r="P13" s="1">
        <v>103.4</v>
      </c>
      <c r="Q13" s="1">
        <v>103</v>
      </c>
      <c r="R13" s="1">
        <v>101.7</v>
      </c>
      <c r="S13" s="1">
        <v>102.3</v>
      </c>
      <c r="T13" s="1">
        <v>102.1</v>
      </c>
      <c r="U13" s="1">
        <v>101.3</v>
      </c>
      <c r="V13" s="1">
        <v>105</v>
      </c>
      <c r="W13" s="1">
        <v>101.1</v>
      </c>
      <c r="X13" s="1">
        <v>101.3</v>
      </c>
      <c r="Y13" s="1">
        <v>100.7</v>
      </c>
      <c r="Z13" s="1">
        <v>103.4</v>
      </c>
      <c r="AA13" s="1">
        <v>102.1</v>
      </c>
      <c r="AB13" s="1">
        <v>101.8</v>
      </c>
      <c r="AC13" s="1">
        <v>107.4</v>
      </c>
      <c r="AD13" s="1">
        <v>102.3</v>
      </c>
      <c r="AE13" s="1">
        <v>112.1</v>
      </c>
      <c r="AF13" s="1">
        <v>102.2</v>
      </c>
      <c r="AG13" s="1">
        <v>100.6</v>
      </c>
      <c r="AH13" s="1">
        <v>103.4</v>
      </c>
      <c r="AI13" s="1">
        <v>103.1</v>
      </c>
      <c r="AJ13" s="1">
        <v>101.8</v>
      </c>
      <c r="AK13" s="1">
        <v>101.3</v>
      </c>
      <c r="AL13" s="1">
        <v>100.3</v>
      </c>
      <c r="AM13" s="1">
        <v>100.1</v>
      </c>
      <c r="AN13" s="1">
        <v>99.3</v>
      </c>
      <c r="AO13" s="1">
        <v>103.4</v>
      </c>
      <c r="AP13" s="1">
        <v>106.1</v>
      </c>
      <c r="AQ13" s="1">
        <v>100.3</v>
      </c>
      <c r="AR13" s="1">
        <v>100.9</v>
      </c>
      <c r="AS13" s="1">
        <v>95.7</v>
      </c>
      <c r="AT13" s="1">
        <v>104.7</v>
      </c>
      <c r="AU13" s="1">
        <v>105.6</v>
      </c>
      <c r="AV13" s="1">
        <v>101.7</v>
      </c>
      <c r="AW13" s="1">
        <v>106.9</v>
      </c>
      <c r="AX13" s="1">
        <v>101.1</v>
      </c>
      <c r="AY13" s="1">
        <v>105.1</v>
      </c>
      <c r="AZ13" s="1">
        <v>105.6</v>
      </c>
      <c r="BA13" s="1">
        <v>104</v>
      </c>
      <c r="BB13" s="1">
        <v>102.9</v>
      </c>
      <c r="BC13" s="1">
        <v>104.8</v>
      </c>
      <c r="BD13" s="1">
        <v>100.2</v>
      </c>
      <c r="BE13" s="1">
        <v>107.6</v>
      </c>
      <c r="BF13" s="1">
        <v>106.5</v>
      </c>
    </row>
    <row r="14" spans="1:58" ht="13.5" hidden="1" customHeight="1">
      <c r="A14" s="62">
        <v>39783</v>
      </c>
      <c r="B14" s="1">
        <v>102.9</v>
      </c>
      <c r="C14" s="1">
        <v>106.2</v>
      </c>
      <c r="D14" s="1">
        <v>106.3</v>
      </c>
      <c r="E14" s="1">
        <v>108.8</v>
      </c>
      <c r="F14" s="1">
        <v>104</v>
      </c>
      <c r="G14" s="1">
        <v>109.4</v>
      </c>
      <c r="H14" s="1">
        <v>105</v>
      </c>
      <c r="I14" s="1">
        <v>105.4</v>
      </c>
      <c r="J14" s="1">
        <v>106</v>
      </c>
      <c r="K14" s="1">
        <v>107.7</v>
      </c>
      <c r="L14" s="1">
        <v>104.4</v>
      </c>
      <c r="M14" s="1">
        <v>107.4</v>
      </c>
      <c r="N14" s="1">
        <v>105.2</v>
      </c>
      <c r="O14" s="1">
        <v>111.7</v>
      </c>
      <c r="P14" s="1">
        <v>103.1</v>
      </c>
      <c r="Q14" s="1">
        <v>103.1</v>
      </c>
      <c r="R14" s="1">
        <v>101.8</v>
      </c>
      <c r="S14" s="1">
        <v>102.6</v>
      </c>
      <c r="T14" s="1">
        <v>101.9</v>
      </c>
      <c r="U14" s="1">
        <v>101.3</v>
      </c>
      <c r="V14" s="1">
        <v>105.1</v>
      </c>
      <c r="W14" s="1">
        <v>101.5</v>
      </c>
      <c r="X14" s="1">
        <v>101.7</v>
      </c>
      <c r="Y14" s="1">
        <v>101.1</v>
      </c>
      <c r="Z14" s="1">
        <v>104.4</v>
      </c>
      <c r="AA14" s="1">
        <v>103.6</v>
      </c>
      <c r="AB14" s="1">
        <v>103.1</v>
      </c>
      <c r="AC14" s="1">
        <v>108</v>
      </c>
      <c r="AD14" s="1">
        <v>102.3</v>
      </c>
      <c r="AE14" s="1">
        <v>112.5</v>
      </c>
      <c r="AF14" s="1">
        <v>102.5</v>
      </c>
      <c r="AG14" s="1">
        <v>100.4</v>
      </c>
      <c r="AH14" s="1">
        <v>103.6</v>
      </c>
      <c r="AI14" s="1">
        <v>104.1</v>
      </c>
      <c r="AJ14" s="1">
        <v>101.7</v>
      </c>
      <c r="AK14" s="1">
        <v>98.1</v>
      </c>
      <c r="AL14" s="1">
        <v>100.5</v>
      </c>
      <c r="AM14" s="1">
        <v>85.8</v>
      </c>
      <c r="AN14" s="1">
        <v>81.2</v>
      </c>
      <c r="AO14" s="1">
        <v>104.5</v>
      </c>
      <c r="AP14" s="1">
        <v>108</v>
      </c>
      <c r="AQ14" s="1">
        <v>100.4</v>
      </c>
      <c r="AR14" s="1">
        <v>100.9</v>
      </c>
      <c r="AS14" s="1">
        <v>97</v>
      </c>
      <c r="AT14" s="1">
        <v>103.6</v>
      </c>
      <c r="AU14" s="1">
        <v>104.2</v>
      </c>
      <c r="AV14" s="1">
        <v>102.2</v>
      </c>
      <c r="AW14" s="1">
        <v>104.3</v>
      </c>
      <c r="AX14" s="1">
        <v>101.1</v>
      </c>
      <c r="AY14" s="1">
        <v>106.1</v>
      </c>
      <c r="AZ14" s="1">
        <v>106.2</v>
      </c>
      <c r="BA14" s="1">
        <v>105.7</v>
      </c>
      <c r="BB14" s="1">
        <v>103</v>
      </c>
      <c r="BC14" s="1">
        <v>105.4</v>
      </c>
      <c r="BD14" s="1">
        <v>100.1</v>
      </c>
      <c r="BE14" s="1">
        <v>107.6</v>
      </c>
      <c r="BF14" s="1">
        <v>106.5</v>
      </c>
    </row>
    <row r="15" spans="1:58" ht="13.5" hidden="1" customHeight="1">
      <c r="A15" s="62">
        <v>39814</v>
      </c>
      <c r="B15" s="1">
        <v>103.4</v>
      </c>
      <c r="C15" s="1">
        <v>108.3</v>
      </c>
      <c r="D15" s="1">
        <v>108.5</v>
      </c>
      <c r="E15" s="1">
        <v>108.7</v>
      </c>
      <c r="F15" s="1">
        <v>106.3</v>
      </c>
      <c r="G15" s="1">
        <v>110.3</v>
      </c>
      <c r="H15" s="1">
        <v>106.7</v>
      </c>
      <c r="I15" s="1">
        <v>105.3</v>
      </c>
      <c r="J15" s="1">
        <v>110.3</v>
      </c>
      <c r="K15" s="1">
        <v>116.9</v>
      </c>
      <c r="L15" s="1">
        <v>106.1</v>
      </c>
      <c r="M15" s="1">
        <v>108.6</v>
      </c>
      <c r="N15" s="1">
        <v>105.8</v>
      </c>
      <c r="O15" s="1">
        <v>112.7</v>
      </c>
      <c r="P15" s="1">
        <v>103.5</v>
      </c>
      <c r="Q15" s="1">
        <v>103.4</v>
      </c>
      <c r="R15" s="1">
        <v>102.2</v>
      </c>
      <c r="S15" s="1">
        <v>103.6</v>
      </c>
      <c r="T15" s="1">
        <v>102.3</v>
      </c>
      <c r="U15" s="1">
        <v>101.4</v>
      </c>
      <c r="V15" s="1">
        <v>105.3</v>
      </c>
      <c r="W15" s="1">
        <v>102.4</v>
      </c>
      <c r="X15" s="1">
        <v>102.6</v>
      </c>
      <c r="Y15" s="1">
        <v>102.1</v>
      </c>
      <c r="Z15" s="1">
        <v>104.4</v>
      </c>
      <c r="AA15" s="1">
        <v>103.6</v>
      </c>
      <c r="AB15" s="1">
        <v>103.1</v>
      </c>
      <c r="AC15" s="1">
        <v>109</v>
      </c>
      <c r="AD15" s="1">
        <v>102.3</v>
      </c>
      <c r="AE15" s="1">
        <v>112</v>
      </c>
      <c r="AF15" s="1">
        <v>103.6</v>
      </c>
      <c r="AG15" s="1">
        <v>101.2</v>
      </c>
      <c r="AH15" s="1">
        <v>107.4</v>
      </c>
      <c r="AI15" s="1">
        <v>104.2</v>
      </c>
      <c r="AJ15" s="1">
        <v>102</v>
      </c>
      <c r="AK15" s="1">
        <v>95.1</v>
      </c>
      <c r="AL15" s="1">
        <v>100.6</v>
      </c>
      <c r="AM15" s="1">
        <v>73.900000000000006</v>
      </c>
      <c r="AN15" s="1">
        <v>65.900000000000006</v>
      </c>
      <c r="AO15" s="1">
        <v>106.5</v>
      </c>
      <c r="AP15" s="1">
        <v>107.6</v>
      </c>
      <c r="AQ15" s="1">
        <v>100.7</v>
      </c>
      <c r="AR15" s="1">
        <v>101</v>
      </c>
      <c r="AS15" s="1">
        <v>98.1</v>
      </c>
      <c r="AT15" s="1">
        <v>104.8</v>
      </c>
      <c r="AU15" s="1">
        <v>105.9</v>
      </c>
      <c r="AV15" s="1">
        <v>103.2</v>
      </c>
      <c r="AW15" s="1">
        <v>104.3</v>
      </c>
      <c r="AX15" s="1">
        <v>101.1</v>
      </c>
      <c r="AY15" s="1">
        <v>106.8</v>
      </c>
      <c r="AZ15" s="1">
        <v>107</v>
      </c>
      <c r="BA15" s="1">
        <v>106.3</v>
      </c>
      <c r="BB15" s="1">
        <v>106.2</v>
      </c>
      <c r="BC15" s="1">
        <v>107.3</v>
      </c>
      <c r="BD15" s="1">
        <v>101.5</v>
      </c>
      <c r="BE15" s="1">
        <v>111.6</v>
      </c>
      <c r="BF15" s="1">
        <v>115.3</v>
      </c>
    </row>
    <row r="16" spans="1:58" ht="13.5" hidden="1" customHeight="1">
      <c r="A16" s="62">
        <v>39845</v>
      </c>
      <c r="B16" s="1">
        <v>104.5</v>
      </c>
      <c r="C16" s="1">
        <v>108.4</v>
      </c>
      <c r="D16" s="1">
        <v>108.4</v>
      </c>
      <c r="E16" s="1">
        <v>108.5</v>
      </c>
      <c r="F16" s="1">
        <v>106.5</v>
      </c>
      <c r="G16" s="1">
        <v>110.5</v>
      </c>
      <c r="H16" s="1">
        <v>106.7</v>
      </c>
      <c r="I16" s="1">
        <v>102.6</v>
      </c>
      <c r="J16" s="1">
        <v>109</v>
      </c>
      <c r="K16" s="1">
        <v>116.6</v>
      </c>
      <c r="L16" s="1">
        <v>106.4</v>
      </c>
      <c r="M16" s="1">
        <v>108.9</v>
      </c>
      <c r="N16" s="1">
        <v>109.1</v>
      </c>
      <c r="O16" s="1">
        <v>113.1</v>
      </c>
      <c r="P16" s="1">
        <v>107.8</v>
      </c>
      <c r="Q16" s="1">
        <v>104.6</v>
      </c>
      <c r="R16" s="1">
        <v>103.2</v>
      </c>
      <c r="S16" s="1">
        <v>104.3</v>
      </c>
      <c r="T16" s="1">
        <v>102.9</v>
      </c>
      <c r="U16" s="1">
        <v>102.9</v>
      </c>
      <c r="V16" s="1">
        <v>106.6</v>
      </c>
      <c r="W16" s="1">
        <v>103.3</v>
      </c>
      <c r="X16" s="1">
        <v>103.7</v>
      </c>
      <c r="Y16" s="1">
        <v>102.6</v>
      </c>
      <c r="Z16" s="1">
        <v>104.5</v>
      </c>
      <c r="AA16" s="1">
        <v>103.6</v>
      </c>
      <c r="AB16" s="1">
        <v>103.1</v>
      </c>
      <c r="AC16" s="1">
        <v>109.7</v>
      </c>
      <c r="AD16" s="1">
        <v>102.3</v>
      </c>
      <c r="AE16" s="1">
        <v>111.9</v>
      </c>
      <c r="AF16" s="1">
        <v>104.5</v>
      </c>
      <c r="AG16" s="1">
        <v>101.7</v>
      </c>
      <c r="AH16" s="1">
        <v>110</v>
      </c>
      <c r="AI16" s="1">
        <v>104.7</v>
      </c>
      <c r="AJ16" s="1">
        <v>108.4</v>
      </c>
      <c r="AK16" s="1">
        <v>96.8</v>
      </c>
      <c r="AL16" s="1">
        <v>101.2</v>
      </c>
      <c r="AM16" s="1">
        <v>79.7</v>
      </c>
      <c r="AN16" s="1">
        <v>72.8</v>
      </c>
      <c r="AO16" s="1">
        <v>107.7</v>
      </c>
      <c r="AP16" s="1">
        <v>107.2</v>
      </c>
      <c r="AQ16" s="1">
        <v>100.5</v>
      </c>
      <c r="AR16" s="1">
        <v>101</v>
      </c>
      <c r="AS16" s="1">
        <v>96.7</v>
      </c>
      <c r="AT16" s="1">
        <v>105.8</v>
      </c>
      <c r="AU16" s="1">
        <v>106.6</v>
      </c>
      <c r="AV16" s="1">
        <v>104.3</v>
      </c>
      <c r="AW16" s="1">
        <v>105.6</v>
      </c>
      <c r="AX16" s="1">
        <v>101.1</v>
      </c>
      <c r="AY16" s="1">
        <v>107.6</v>
      </c>
      <c r="AZ16" s="1">
        <v>107.7</v>
      </c>
      <c r="BA16" s="1">
        <v>107.5</v>
      </c>
      <c r="BB16" s="1">
        <v>109.8</v>
      </c>
      <c r="BC16" s="1">
        <v>109</v>
      </c>
      <c r="BD16" s="1">
        <v>107.8</v>
      </c>
      <c r="BE16" s="1">
        <v>111.6</v>
      </c>
      <c r="BF16" s="1">
        <v>115.3</v>
      </c>
    </row>
    <row r="17" spans="1:58" ht="13.5" hidden="1" customHeight="1">
      <c r="A17" s="62">
        <v>39873</v>
      </c>
      <c r="B17" s="1">
        <v>105.9</v>
      </c>
      <c r="C17" s="1">
        <v>109</v>
      </c>
      <c r="D17" s="1">
        <v>108.8</v>
      </c>
      <c r="E17" s="1">
        <v>108.4</v>
      </c>
      <c r="F17" s="1">
        <v>107.6</v>
      </c>
      <c r="G17" s="1">
        <v>110.6</v>
      </c>
      <c r="H17" s="1">
        <v>108.5</v>
      </c>
      <c r="I17" s="1">
        <v>99.7</v>
      </c>
      <c r="J17" s="1">
        <v>112.7</v>
      </c>
      <c r="K17" s="1">
        <v>114.6</v>
      </c>
      <c r="L17" s="1">
        <v>108.1</v>
      </c>
      <c r="M17" s="1">
        <v>110.1</v>
      </c>
      <c r="N17" s="1">
        <v>110.6</v>
      </c>
      <c r="O17" s="1">
        <v>117.4</v>
      </c>
      <c r="P17" s="1">
        <v>108.4</v>
      </c>
      <c r="Q17" s="1">
        <v>109.3</v>
      </c>
      <c r="R17" s="1">
        <v>108</v>
      </c>
      <c r="S17" s="1">
        <v>109.4</v>
      </c>
      <c r="T17" s="1">
        <v>106.8</v>
      </c>
      <c r="U17" s="1">
        <v>107.9</v>
      </c>
      <c r="V17" s="1">
        <v>111.2</v>
      </c>
      <c r="W17" s="1">
        <v>103.9</v>
      </c>
      <c r="X17" s="1">
        <v>104.2</v>
      </c>
      <c r="Y17" s="1">
        <v>103.1</v>
      </c>
      <c r="Z17" s="1">
        <v>105.3</v>
      </c>
      <c r="AA17" s="1">
        <v>104.8</v>
      </c>
      <c r="AB17" s="1">
        <v>104.2</v>
      </c>
      <c r="AC17" s="1">
        <v>109.8</v>
      </c>
      <c r="AD17" s="1">
        <v>102.3</v>
      </c>
      <c r="AE17" s="1">
        <v>112.1</v>
      </c>
      <c r="AF17" s="1">
        <v>105.5</v>
      </c>
      <c r="AG17" s="1">
        <v>101</v>
      </c>
      <c r="AH17" s="1">
        <v>112.3</v>
      </c>
      <c r="AI17" s="1">
        <v>106.8</v>
      </c>
      <c r="AJ17" s="1">
        <v>110.8</v>
      </c>
      <c r="AK17" s="1">
        <v>97.9</v>
      </c>
      <c r="AL17" s="1">
        <v>101.3</v>
      </c>
      <c r="AM17" s="1">
        <v>84.3</v>
      </c>
      <c r="AN17" s="1">
        <v>77.900000000000006</v>
      </c>
      <c r="AO17" s="1">
        <v>110.5</v>
      </c>
      <c r="AP17" s="1">
        <v>106.3</v>
      </c>
      <c r="AQ17" s="1">
        <v>100.4</v>
      </c>
      <c r="AR17" s="1">
        <v>101</v>
      </c>
      <c r="AS17" s="1">
        <v>95.6</v>
      </c>
      <c r="AT17" s="1">
        <v>111.1</v>
      </c>
      <c r="AU17" s="1">
        <v>108</v>
      </c>
      <c r="AV17" s="1">
        <v>118.5</v>
      </c>
      <c r="AW17" s="1">
        <v>108.3</v>
      </c>
      <c r="AX17" s="1">
        <v>111.4</v>
      </c>
      <c r="AY17" s="1">
        <v>109.5</v>
      </c>
      <c r="AZ17" s="1">
        <v>108.6</v>
      </c>
      <c r="BA17" s="1">
        <v>111.7</v>
      </c>
      <c r="BB17" s="1">
        <v>110.6</v>
      </c>
      <c r="BC17" s="1">
        <v>112.3</v>
      </c>
      <c r="BD17" s="1">
        <v>107.8</v>
      </c>
      <c r="BE17" s="1">
        <v>114</v>
      </c>
      <c r="BF17" s="1">
        <v>115.3</v>
      </c>
    </row>
    <row r="18" spans="1:58" ht="13.5" hidden="1" customHeight="1">
      <c r="A18" s="62">
        <v>39904</v>
      </c>
      <c r="B18" s="1">
        <v>106.5</v>
      </c>
      <c r="C18" s="1">
        <v>109.5</v>
      </c>
      <c r="D18" s="1">
        <v>109.3</v>
      </c>
      <c r="E18" s="1">
        <v>108.1</v>
      </c>
      <c r="F18" s="1">
        <v>107.5</v>
      </c>
      <c r="G18" s="1">
        <v>110.5</v>
      </c>
      <c r="H18" s="1">
        <v>110.5</v>
      </c>
      <c r="I18" s="1">
        <v>96.6</v>
      </c>
      <c r="J18" s="1">
        <v>114.2</v>
      </c>
      <c r="K18" s="1">
        <v>115.8</v>
      </c>
      <c r="L18" s="1">
        <v>111.1</v>
      </c>
      <c r="M18" s="1">
        <v>111.7</v>
      </c>
      <c r="N18" s="1">
        <v>112.2</v>
      </c>
      <c r="O18" s="1">
        <v>122.4</v>
      </c>
      <c r="P18" s="1">
        <v>108.8</v>
      </c>
      <c r="Q18" s="1">
        <v>110.3</v>
      </c>
      <c r="R18" s="1">
        <v>109.2</v>
      </c>
      <c r="S18" s="1">
        <v>110.7</v>
      </c>
      <c r="T18" s="1">
        <v>108.2</v>
      </c>
      <c r="U18" s="1">
        <v>108.9</v>
      </c>
      <c r="V18" s="1">
        <v>111.9</v>
      </c>
      <c r="W18" s="1">
        <v>104.3</v>
      </c>
      <c r="X18" s="1">
        <v>104.6</v>
      </c>
      <c r="Y18" s="1">
        <v>103.5</v>
      </c>
      <c r="Z18" s="1">
        <v>105.4</v>
      </c>
      <c r="AA18" s="1">
        <v>104.8</v>
      </c>
      <c r="AB18" s="1">
        <v>104.2</v>
      </c>
      <c r="AC18" s="1">
        <v>110.6</v>
      </c>
      <c r="AD18" s="1">
        <v>102.3</v>
      </c>
      <c r="AE18" s="1">
        <v>112.3</v>
      </c>
      <c r="AF18" s="1">
        <v>105.7</v>
      </c>
      <c r="AG18" s="1">
        <v>100.8</v>
      </c>
      <c r="AH18" s="1">
        <v>113.1</v>
      </c>
      <c r="AI18" s="1">
        <v>107.1</v>
      </c>
      <c r="AJ18" s="1">
        <v>111.5</v>
      </c>
      <c r="AK18" s="1">
        <v>99.1</v>
      </c>
      <c r="AL18" s="1">
        <v>101.9</v>
      </c>
      <c r="AM18" s="1">
        <v>87.7</v>
      </c>
      <c r="AN18" s="1">
        <v>81.7</v>
      </c>
      <c r="AO18" s="1">
        <v>112.5</v>
      </c>
      <c r="AP18" s="1">
        <v>106.2</v>
      </c>
      <c r="AQ18" s="1">
        <v>100.3</v>
      </c>
      <c r="AR18" s="1">
        <v>101.1</v>
      </c>
      <c r="AS18" s="1">
        <v>94.6</v>
      </c>
      <c r="AT18" s="1">
        <v>112.3</v>
      </c>
      <c r="AU18" s="1">
        <v>108.6</v>
      </c>
      <c r="AV18" s="1">
        <v>120.7</v>
      </c>
      <c r="AW18" s="1">
        <v>110.1</v>
      </c>
      <c r="AX18" s="1">
        <v>111.4</v>
      </c>
      <c r="AY18" s="1">
        <v>110.3</v>
      </c>
      <c r="AZ18" s="1">
        <v>110</v>
      </c>
      <c r="BA18" s="1">
        <v>111</v>
      </c>
      <c r="BB18" s="1">
        <v>110.8</v>
      </c>
      <c r="BC18" s="1">
        <v>113.4</v>
      </c>
      <c r="BD18" s="1">
        <v>107.8</v>
      </c>
      <c r="BE18" s="1">
        <v>114</v>
      </c>
      <c r="BF18" s="1">
        <v>115.4</v>
      </c>
    </row>
    <row r="19" spans="1:58" ht="13.5" hidden="1" customHeight="1">
      <c r="A19" s="62">
        <v>39934</v>
      </c>
      <c r="B19" s="1">
        <v>106.8</v>
      </c>
      <c r="C19" s="1">
        <v>110</v>
      </c>
      <c r="D19" s="1">
        <v>109.8</v>
      </c>
      <c r="E19" s="1">
        <v>108.2</v>
      </c>
      <c r="F19" s="1">
        <v>108.2</v>
      </c>
      <c r="G19" s="1">
        <v>111.7</v>
      </c>
      <c r="H19" s="1">
        <v>111.8</v>
      </c>
      <c r="I19" s="1">
        <v>94.2</v>
      </c>
      <c r="J19" s="1">
        <v>112.1</v>
      </c>
      <c r="K19" s="1">
        <v>115.9</v>
      </c>
      <c r="L19" s="1">
        <v>112.7</v>
      </c>
      <c r="M19" s="1">
        <v>113.9</v>
      </c>
      <c r="N19" s="1">
        <v>113.3</v>
      </c>
      <c r="O19" s="1">
        <v>124.4</v>
      </c>
      <c r="P19" s="1">
        <v>109.6</v>
      </c>
      <c r="Q19" s="1">
        <v>110.5</v>
      </c>
      <c r="R19" s="1">
        <v>109.4</v>
      </c>
      <c r="S19" s="1">
        <v>111.3</v>
      </c>
      <c r="T19" s="1">
        <v>108.8</v>
      </c>
      <c r="U19" s="1">
        <v>108.7</v>
      </c>
      <c r="V19" s="1">
        <v>112.1</v>
      </c>
      <c r="W19" s="1">
        <v>104.4</v>
      </c>
      <c r="X19" s="1">
        <v>104.7</v>
      </c>
      <c r="Y19" s="1">
        <v>103.7</v>
      </c>
      <c r="Z19" s="1">
        <v>105.4</v>
      </c>
      <c r="AA19" s="1">
        <v>104.8</v>
      </c>
      <c r="AB19" s="1">
        <v>104.2</v>
      </c>
      <c r="AC19" s="1">
        <v>111</v>
      </c>
      <c r="AD19" s="1">
        <v>102.3</v>
      </c>
      <c r="AE19" s="1">
        <v>112.2</v>
      </c>
      <c r="AF19" s="1">
        <v>106.2</v>
      </c>
      <c r="AG19" s="1">
        <v>101.1</v>
      </c>
      <c r="AH19" s="1">
        <v>113.4</v>
      </c>
      <c r="AI19" s="1">
        <v>107.8</v>
      </c>
      <c r="AJ19" s="1">
        <v>111.8</v>
      </c>
      <c r="AK19" s="1">
        <v>99.8</v>
      </c>
      <c r="AL19" s="1">
        <v>103.2</v>
      </c>
      <c r="AM19" s="1">
        <v>87.5</v>
      </c>
      <c r="AN19" s="1">
        <v>81.3</v>
      </c>
      <c r="AO19" s="1">
        <v>113</v>
      </c>
      <c r="AP19" s="1">
        <v>106.5</v>
      </c>
      <c r="AQ19" s="1">
        <v>100.2</v>
      </c>
      <c r="AR19" s="1">
        <v>101.1</v>
      </c>
      <c r="AS19" s="1">
        <v>93.4</v>
      </c>
      <c r="AT19" s="1">
        <v>112.9</v>
      </c>
      <c r="AU19" s="1">
        <v>109.8</v>
      </c>
      <c r="AV19" s="1">
        <v>120.7</v>
      </c>
      <c r="AW19" s="1">
        <v>109.7</v>
      </c>
      <c r="AX19" s="1">
        <v>111.4</v>
      </c>
      <c r="AY19" s="1">
        <v>110.7</v>
      </c>
      <c r="AZ19" s="1">
        <v>110.6</v>
      </c>
      <c r="BA19" s="1">
        <v>110.9</v>
      </c>
      <c r="BB19" s="1">
        <v>110.9</v>
      </c>
      <c r="BC19" s="1">
        <v>114.1</v>
      </c>
      <c r="BD19" s="1">
        <v>107.8</v>
      </c>
      <c r="BE19" s="1">
        <v>114</v>
      </c>
      <c r="BF19" s="1">
        <v>115.4</v>
      </c>
    </row>
    <row r="20" spans="1:58" ht="13.5" hidden="1" customHeight="1">
      <c r="A20" s="62">
        <v>39965</v>
      </c>
      <c r="B20" s="1">
        <v>107.1</v>
      </c>
      <c r="C20" s="1">
        <v>109.7</v>
      </c>
      <c r="D20" s="1">
        <v>109.3</v>
      </c>
      <c r="E20" s="1">
        <v>107.9</v>
      </c>
      <c r="F20" s="1">
        <v>108.1</v>
      </c>
      <c r="G20" s="1">
        <v>111.3</v>
      </c>
      <c r="H20" s="1">
        <v>112.1</v>
      </c>
      <c r="I20" s="1">
        <v>93.8</v>
      </c>
      <c r="J20" s="1">
        <v>104.3</v>
      </c>
      <c r="K20" s="1">
        <v>114.9</v>
      </c>
      <c r="L20" s="1">
        <v>112.8</v>
      </c>
      <c r="M20" s="1">
        <v>114.1</v>
      </c>
      <c r="N20" s="1">
        <v>113.3</v>
      </c>
      <c r="O20" s="1">
        <v>124.4</v>
      </c>
      <c r="P20" s="1">
        <v>109.6</v>
      </c>
      <c r="Q20" s="1">
        <v>110.5</v>
      </c>
      <c r="R20" s="1">
        <v>109.4</v>
      </c>
      <c r="S20" s="1">
        <v>111.4</v>
      </c>
      <c r="T20" s="1">
        <v>108.5</v>
      </c>
      <c r="U20" s="1">
        <v>108.7</v>
      </c>
      <c r="V20" s="1">
        <v>112.2</v>
      </c>
      <c r="W20" s="1">
        <v>104.7</v>
      </c>
      <c r="X20" s="1">
        <v>104.9</v>
      </c>
      <c r="Y20" s="1">
        <v>104</v>
      </c>
      <c r="Z20" s="1">
        <v>106.5</v>
      </c>
      <c r="AA20" s="1">
        <v>106.6</v>
      </c>
      <c r="AB20" s="1">
        <v>105.8</v>
      </c>
      <c r="AC20" s="1">
        <v>111.4</v>
      </c>
      <c r="AD20" s="1">
        <v>102.3</v>
      </c>
      <c r="AE20" s="1">
        <v>111.8</v>
      </c>
      <c r="AF20" s="1">
        <v>107</v>
      </c>
      <c r="AG20" s="1">
        <v>100.5</v>
      </c>
      <c r="AH20" s="1">
        <v>113.7</v>
      </c>
      <c r="AI20" s="1">
        <v>110.1</v>
      </c>
      <c r="AJ20" s="1">
        <v>111.7</v>
      </c>
      <c r="AK20" s="1">
        <v>100.4</v>
      </c>
      <c r="AL20" s="1">
        <v>103.3</v>
      </c>
      <c r="AM20" s="1">
        <v>89</v>
      </c>
      <c r="AN20" s="1">
        <v>83.1</v>
      </c>
      <c r="AO20" s="1">
        <v>113.2</v>
      </c>
      <c r="AP20" s="1">
        <v>107.3</v>
      </c>
      <c r="AQ20" s="1">
        <v>99.9</v>
      </c>
      <c r="AR20" s="1">
        <v>101.1</v>
      </c>
      <c r="AS20" s="1">
        <v>91.3</v>
      </c>
      <c r="AT20" s="1">
        <v>112.5</v>
      </c>
      <c r="AU20" s="1">
        <v>110</v>
      </c>
      <c r="AV20" s="1">
        <v>120.7</v>
      </c>
      <c r="AW20" s="1">
        <v>106.7</v>
      </c>
      <c r="AX20" s="1">
        <v>111.4</v>
      </c>
      <c r="AY20" s="1">
        <v>111.3</v>
      </c>
      <c r="AZ20" s="1">
        <v>111.3</v>
      </c>
      <c r="BA20" s="1">
        <v>111.3</v>
      </c>
      <c r="BB20" s="1">
        <v>111.1</v>
      </c>
      <c r="BC20" s="1">
        <v>114.3</v>
      </c>
      <c r="BD20" s="1">
        <v>107.9</v>
      </c>
      <c r="BE20" s="1">
        <v>114.4</v>
      </c>
      <c r="BF20" s="1">
        <v>115.4</v>
      </c>
    </row>
    <row r="21" spans="1:58" ht="13.5" hidden="1" customHeight="1">
      <c r="A21" s="62">
        <v>39995</v>
      </c>
      <c r="B21" s="1">
        <v>108.2</v>
      </c>
      <c r="C21" s="1">
        <v>109.1</v>
      </c>
      <c r="D21" s="1">
        <v>108.6</v>
      </c>
      <c r="E21" s="1">
        <v>107.1</v>
      </c>
      <c r="F21" s="1">
        <v>106.9</v>
      </c>
      <c r="G21" s="1">
        <v>112.5</v>
      </c>
      <c r="H21" s="1">
        <v>112.3</v>
      </c>
      <c r="I21" s="1">
        <v>92.7</v>
      </c>
      <c r="J21" s="1">
        <v>104.6</v>
      </c>
      <c r="K21" s="1">
        <v>112.7</v>
      </c>
      <c r="L21" s="1">
        <v>113.1</v>
      </c>
      <c r="M21" s="1">
        <v>114.6</v>
      </c>
      <c r="N21" s="1">
        <v>115.2</v>
      </c>
      <c r="O21" s="1">
        <v>124.4</v>
      </c>
      <c r="P21" s="1">
        <v>112.1</v>
      </c>
      <c r="Q21" s="1">
        <v>111.7</v>
      </c>
      <c r="R21" s="1">
        <v>109.5</v>
      </c>
      <c r="S21" s="1">
        <v>111.5</v>
      </c>
      <c r="T21" s="1">
        <v>109</v>
      </c>
      <c r="U21" s="1">
        <v>108.8</v>
      </c>
      <c r="V21" s="1">
        <v>114.8</v>
      </c>
      <c r="W21" s="1">
        <v>105.2</v>
      </c>
      <c r="X21" s="1">
        <v>105.5</v>
      </c>
      <c r="Y21" s="1">
        <v>104.4</v>
      </c>
      <c r="Z21" s="1">
        <v>110</v>
      </c>
      <c r="AA21" s="1">
        <v>106.6</v>
      </c>
      <c r="AB21" s="1">
        <v>105.8</v>
      </c>
      <c r="AC21" s="1">
        <v>112.3</v>
      </c>
      <c r="AD21" s="1">
        <v>111.3</v>
      </c>
      <c r="AE21" s="1">
        <v>133</v>
      </c>
      <c r="AF21" s="1">
        <v>106.7</v>
      </c>
      <c r="AG21" s="1">
        <v>100</v>
      </c>
      <c r="AH21" s="1">
        <v>112.6</v>
      </c>
      <c r="AI21" s="1">
        <v>110.4</v>
      </c>
      <c r="AJ21" s="1">
        <v>111.9</v>
      </c>
      <c r="AK21" s="1">
        <v>101</v>
      </c>
      <c r="AL21" s="1">
        <v>102.7</v>
      </c>
      <c r="AM21" s="1">
        <v>92.6</v>
      </c>
      <c r="AN21" s="1">
        <v>87.4</v>
      </c>
      <c r="AO21" s="1">
        <v>114.1</v>
      </c>
      <c r="AP21" s="1">
        <v>107.4</v>
      </c>
      <c r="AQ21" s="1">
        <v>99.8</v>
      </c>
      <c r="AR21" s="1">
        <v>101.1</v>
      </c>
      <c r="AS21" s="1">
        <v>90.2</v>
      </c>
      <c r="AT21" s="1">
        <v>113</v>
      </c>
      <c r="AU21" s="1">
        <v>110.5</v>
      </c>
      <c r="AV21" s="1">
        <v>120.7</v>
      </c>
      <c r="AW21" s="1">
        <v>108.1</v>
      </c>
      <c r="AX21" s="1">
        <v>111.4</v>
      </c>
      <c r="AY21" s="1">
        <v>111.6</v>
      </c>
      <c r="AZ21" s="1">
        <v>112</v>
      </c>
      <c r="BA21" s="1">
        <v>111</v>
      </c>
      <c r="BB21" s="1">
        <v>112.9</v>
      </c>
      <c r="BC21" s="1">
        <v>114.5</v>
      </c>
      <c r="BD21" s="1">
        <v>111</v>
      </c>
      <c r="BE21" s="1">
        <v>115.8</v>
      </c>
      <c r="BF21" s="1">
        <v>115.4</v>
      </c>
    </row>
    <row r="22" spans="1:58" ht="13.5" hidden="1" customHeight="1">
      <c r="A22" s="62">
        <v>40026</v>
      </c>
      <c r="B22" s="1">
        <v>108.5</v>
      </c>
      <c r="C22" s="1">
        <v>109.3</v>
      </c>
      <c r="D22" s="1">
        <v>108.7</v>
      </c>
      <c r="E22" s="1">
        <v>106.6</v>
      </c>
      <c r="F22" s="1">
        <v>106.2</v>
      </c>
      <c r="G22" s="1">
        <v>113.3</v>
      </c>
      <c r="H22" s="1">
        <v>113</v>
      </c>
      <c r="I22" s="1">
        <v>91.8</v>
      </c>
      <c r="J22" s="1">
        <v>105.8</v>
      </c>
      <c r="K22" s="1">
        <v>114.3</v>
      </c>
      <c r="L22" s="1">
        <v>113.6</v>
      </c>
      <c r="M22" s="1">
        <v>115.5</v>
      </c>
      <c r="N22" s="1">
        <v>116.2</v>
      </c>
      <c r="O22" s="1">
        <v>125.6</v>
      </c>
      <c r="P22" s="1">
        <v>113.1</v>
      </c>
      <c r="Q22" s="1">
        <v>114.3</v>
      </c>
      <c r="R22" s="1">
        <v>109.7</v>
      </c>
      <c r="S22" s="1">
        <v>111.9</v>
      </c>
      <c r="T22" s="1">
        <v>109.2</v>
      </c>
      <c r="U22" s="1">
        <v>108.7</v>
      </c>
      <c r="V22" s="1">
        <v>121.2</v>
      </c>
      <c r="W22" s="1">
        <v>105.7</v>
      </c>
      <c r="X22" s="1">
        <v>106</v>
      </c>
      <c r="Y22" s="1">
        <v>104.9</v>
      </c>
      <c r="Z22" s="1">
        <v>110.4</v>
      </c>
      <c r="AA22" s="1">
        <v>106.6</v>
      </c>
      <c r="AB22" s="1">
        <v>105.8</v>
      </c>
      <c r="AC22" s="1">
        <v>113.1</v>
      </c>
      <c r="AD22" s="1">
        <v>111.9</v>
      </c>
      <c r="AE22" s="1">
        <v>135.69999999999999</v>
      </c>
      <c r="AF22" s="1">
        <v>106.8</v>
      </c>
      <c r="AG22" s="1">
        <v>100.2</v>
      </c>
      <c r="AH22" s="1">
        <v>112.6</v>
      </c>
      <c r="AI22" s="1">
        <v>110.5</v>
      </c>
      <c r="AJ22" s="1">
        <v>112.1</v>
      </c>
      <c r="AK22" s="1">
        <v>100.7</v>
      </c>
      <c r="AL22" s="1">
        <v>103.2</v>
      </c>
      <c r="AM22" s="1">
        <v>90.8</v>
      </c>
      <c r="AN22" s="1">
        <v>85</v>
      </c>
      <c r="AO22" s="1">
        <v>114.3</v>
      </c>
      <c r="AP22" s="1">
        <v>107.3</v>
      </c>
      <c r="AQ22" s="1">
        <v>101.6</v>
      </c>
      <c r="AR22" s="1">
        <v>103.6</v>
      </c>
      <c r="AS22" s="1">
        <v>87.1</v>
      </c>
      <c r="AT22" s="1">
        <v>113.2</v>
      </c>
      <c r="AU22" s="1">
        <v>110.2</v>
      </c>
      <c r="AV22" s="1">
        <v>122</v>
      </c>
      <c r="AW22" s="1">
        <v>108</v>
      </c>
      <c r="AX22" s="1">
        <v>111.4</v>
      </c>
      <c r="AY22" s="1">
        <v>111.7</v>
      </c>
      <c r="AZ22" s="1">
        <v>112.1</v>
      </c>
      <c r="BA22" s="1">
        <v>110.9</v>
      </c>
      <c r="BB22" s="1">
        <v>113</v>
      </c>
      <c r="BC22" s="1">
        <v>115.3</v>
      </c>
      <c r="BD22" s="1">
        <v>111</v>
      </c>
      <c r="BE22" s="1">
        <v>115.8</v>
      </c>
      <c r="BF22" s="1">
        <v>115.4</v>
      </c>
    </row>
    <row r="23" spans="1:58" ht="13.5" hidden="1" customHeight="1">
      <c r="A23" s="62">
        <v>40057</v>
      </c>
      <c r="B23" s="1">
        <v>108.9</v>
      </c>
      <c r="C23" s="1">
        <v>109.3</v>
      </c>
      <c r="D23" s="1">
        <v>108.7</v>
      </c>
      <c r="E23" s="1">
        <v>106.2</v>
      </c>
      <c r="F23" s="1">
        <v>105.5</v>
      </c>
      <c r="G23" s="1">
        <v>112.8</v>
      </c>
      <c r="H23" s="1">
        <v>113.1</v>
      </c>
      <c r="I23" s="1">
        <v>91.3</v>
      </c>
      <c r="J23" s="1">
        <v>106.4</v>
      </c>
      <c r="K23" s="1">
        <v>116.3</v>
      </c>
      <c r="L23" s="1">
        <v>113.9</v>
      </c>
      <c r="M23" s="1">
        <v>117.2</v>
      </c>
      <c r="N23" s="1">
        <v>115.9</v>
      </c>
      <c r="O23" s="1">
        <v>125</v>
      </c>
      <c r="P23" s="1">
        <v>112.9</v>
      </c>
      <c r="Q23" s="1">
        <v>114.7</v>
      </c>
      <c r="R23" s="1">
        <v>109.9</v>
      </c>
      <c r="S23" s="1">
        <v>112.3</v>
      </c>
      <c r="T23" s="1">
        <v>109.6</v>
      </c>
      <c r="U23" s="1">
        <v>108.8</v>
      </c>
      <c r="V23" s="1">
        <v>121.6</v>
      </c>
      <c r="W23" s="1">
        <v>105.9</v>
      </c>
      <c r="X23" s="1">
        <v>106.3</v>
      </c>
      <c r="Y23" s="1">
        <v>105.2</v>
      </c>
      <c r="Z23" s="1">
        <v>111.1</v>
      </c>
      <c r="AA23" s="1">
        <v>107.6</v>
      </c>
      <c r="AB23" s="1">
        <v>106.7</v>
      </c>
      <c r="AC23" s="1">
        <v>113.3</v>
      </c>
      <c r="AD23" s="1">
        <v>111.9</v>
      </c>
      <c r="AE23" s="1">
        <v>135.9</v>
      </c>
      <c r="AF23" s="1">
        <v>106.9</v>
      </c>
      <c r="AG23" s="1">
        <v>99.6</v>
      </c>
      <c r="AH23" s="1">
        <v>111.9</v>
      </c>
      <c r="AI23" s="1">
        <v>111.4</v>
      </c>
      <c r="AJ23" s="1">
        <v>112.3</v>
      </c>
      <c r="AK23" s="1">
        <v>101.4</v>
      </c>
      <c r="AL23" s="1">
        <v>102.8</v>
      </c>
      <c r="AM23" s="1">
        <v>94</v>
      </c>
      <c r="AN23" s="1">
        <v>89.1</v>
      </c>
      <c r="AO23" s="1">
        <v>114.4</v>
      </c>
      <c r="AP23" s="1">
        <v>107.5</v>
      </c>
      <c r="AQ23" s="1">
        <v>101</v>
      </c>
      <c r="AR23" s="1">
        <v>103.2</v>
      </c>
      <c r="AS23" s="1">
        <v>85.1</v>
      </c>
      <c r="AT23" s="1">
        <v>113.2</v>
      </c>
      <c r="AU23" s="1">
        <v>108.9</v>
      </c>
      <c r="AV23" s="1">
        <v>122.5</v>
      </c>
      <c r="AW23" s="1">
        <v>111</v>
      </c>
      <c r="AX23" s="1">
        <v>111.4</v>
      </c>
      <c r="AY23" s="1">
        <v>112.4</v>
      </c>
      <c r="AZ23" s="1">
        <v>112.6</v>
      </c>
      <c r="BA23" s="1">
        <v>111.8</v>
      </c>
      <c r="BB23" s="1">
        <v>113.5</v>
      </c>
      <c r="BC23" s="1">
        <v>115.8</v>
      </c>
      <c r="BD23" s="1">
        <v>111.8</v>
      </c>
      <c r="BE23" s="1">
        <v>115.8</v>
      </c>
      <c r="BF23" s="1">
        <v>115.4</v>
      </c>
    </row>
    <row r="24" spans="1:58" ht="13.5" hidden="1" customHeight="1">
      <c r="A24" s="62">
        <v>40087</v>
      </c>
      <c r="B24" s="1">
        <v>108.9</v>
      </c>
      <c r="C24" s="1">
        <v>110.1</v>
      </c>
      <c r="D24" s="1">
        <v>109.5</v>
      </c>
      <c r="E24" s="1">
        <v>106.1</v>
      </c>
      <c r="F24" s="1">
        <v>105.5</v>
      </c>
      <c r="G24" s="1">
        <v>116</v>
      </c>
      <c r="H24" s="1">
        <v>113.4</v>
      </c>
      <c r="I24" s="1">
        <v>90.4</v>
      </c>
      <c r="J24" s="1">
        <v>106.8</v>
      </c>
      <c r="K24" s="1">
        <v>122.5</v>
      </c>
      <c r="L24" s="1">
        <v>113.8</v>
      </c>
      <c r="M24" s="1">
        <v>117.2</v>
      </c>
      <c r="N24" s="1">
        <v>116.5</v>
      </c>
      <c r="O24" s="1">
        <v>124.9</v>
      </c>
      <c r="P24" s="1">
        <v>113.8</v>
      </c>
      <c r="Q24" s="1">
        <v>114.7</v>
      </c>
      <c r="R24" s="1">
        <v>109.9</v>
      </c>
      <c r="S24" s="1">
        <v>112.1</v>
      </c>
      <c r="T24" s="1">
        <v>109.9</v>
      </c>
      <c r="U24" s="1">
        <v>108.8</v>
      </c>
      <c r="V24" s="1">
        <v>121.8</v>
      </c>
      <c r="W24" s="1">
        <v>106.2</v>
      </c>
      <c r="X24" s="1">
        <v>106.5</v>
      </c>
      <c r="Y24" s="1">
        <v>105.4</v>
      </c>
      <c r="Z24" s="1">
        <v>111.1</v>
      </c>
      <c r="AA24" s="1">
        <v>107.6</v>
      </c>
      <c r="AB24" s="1">
        <v>106.7</v>
      </c>
      <c r="AC24" s="1">
        <v>113.7</v>
      </c>
      <c r="AD24" s="1">
        <v>111.9</v>
      </c>
      <c r="AE24" s="1">
        <v>135.69999999999999</v>
      </c>
      <c r="AF24" s="1">
        <v>106.6</v>
      </c>
      <c r="AG24" s="1">
        <v>99.4</v>
      </c>
      <c r="AH24" s="1">
        <v>111.1</v>
      </c>
      <c r="AI24" s="1">
        <v>111.3</v>
      </c>
      <c r="AJ24" s="1">
        <v>112.2</v>
      </c>
      <c r="AK24" s="1">
        <v>100.5</v>
      </c>
      <c r="AL24" s="1">
        <v>102.8</v>
      </c>
      <c r="AM24" s="1">
        <v>90.5</v>
      </c>
      <c r="AN24" s="1">
        <v>84.6</v>
      </c>
      <c r="AO24" s="1">
        <v>114.5</v>
      </c>
      <c r="AP24" s="1">
        <v>107.7</v>
      </c>
      <c r="AQ24" s="1">
        <v>100.6</v>
      </c>
      <c r="AR24" s="1">
        <v>103.2</v>
      </c>
      <c r="AS24" s="1">
        <v>81.5</v>
      </c>
      <c r="AT24" s="1">
        <v>113</v>
      </c>
      <c r="AU24" s="1">
        <v>108.2</v>
      </c>
      <c r="AV24" s="1">
        <v>122.7</v>
      </c>
      <c r="AW24" s="1">
        <v>111.9</v>
      </c>
      <c r="AX24" s="1">
        <v>111.4</v>
      </c>
      <c r="AY24" s="1">
        <v>112.8</v>
      </c>
      <c r="AZ24" s="1">
        <v>113.3</v>
      </c>
      <c r="BA24" s="1">
        <v>111.8</v>
      </c>
      <c r="BB24" s="1">
        <v>113.8</v>
      </c>
      <c r="BC24" s="1">
        <v>115.3</v>
      </c>
      <c r="BD24" s="1">
        <v>111.8</v>
      </c>
      <c r="BE24" s="1">
        <v>115.8</v>
      </c>
      <c r="BF24" s="1">
        <v>117.1</v>
      </c>
    </row>
    <row r="25" spans="1:58" ht="13.5" hidden="1" customHeight="1">
      <c r="A25" s="62">
        <v>40118</v>
      </c>
      <c r="B25" s="1">
        <v>108.9</v>
      </c>
      <c r="C25" s="1">
        <v>110</v>
      </c>
      <c r="D25" s="1">
        <v>109.4</v>
      </c>
      <c r="E25" s="1">
        <v>105.8</v>
      </c>
      <c r="F25" s="1">
        <v>106.1</v>
      </c>
      <c r="G25" s="1">
        <v>116.7</v>
      </c>
      <c r="H25" s="1">
        <v>114</v>
      </c>
      <c r="I25" s="1">
        <v>89.4</v>
      </c>
      <c r="J25" s="1">
        <v>113</v>
      </c>
      <c r="K25" s="1">
        <v>118.3</v>
      </c>
      <c r="L25" s="1">
        <v>114.4</v>
      </c>
      <c r="M25" s="1">
        <v>117.1</v>
      </c>
      <c r="N25" s="1">
        <v>117.1</v>
      </c>
      <c r="O25" s="1">
        <v>125.4</v>
      </c>
      <c r="P25" s="1">
        <v>114.3</v>
      </c>
      <c r="Q25" s="1">
        <v>114.8</v>
      </c>
      <c r="R25" s="1">
        <v>109.9</v>
      </c>
      <c r="S25" s="1">
        <v>112.2</v>
      </c>
      <c r="T25" s="1">
        <v>110.2</v>
      </c>
      <c r="U25" s="1">
        <v>108.6</v>
      </c>
      <c r="V25" s="1">
        <v>122</v>
      </c>
      <c r="W25" s="1">
        <v>106.3</v>
      </c>
      <c r="X25" s="1">
        <v>106.6</v>
      </c>
      <c r="Y25" s="1">
        <v>105.5</v>
      </c>
      <c r="Z25" s="1">
        <v>111.1</v>
      </c>
      <c r="AA25" s="1">
        <v>107.6</v>
      </c>
      <c r="AB25" s="1">
        <v>106.7</v>
      </c>
      <c r="AC25" s="1">
        <v>114.1</v>
      </c>
      <c r="AD25" s="1">
        <v>111.9</v>
      </c>
      <c r="AE25" s="1">
        <v>135.80000000000001</v>
      </c>
      <c r="AF25" s="1">
        <v>106.2</v>
      </c>
      <c r="AG25" s="1">
        <v>99.2</v>
      </c>
      <c r="AH25" s="1">
        <v>110.2</v>
      </c>
      <c r="AI25" s="1">
        <v>111.2</v>
      </c>
      <c r="AJ25" s="1">
        <v>112.5</v>
      </c>
      <c r="AK25" s="1">
        <v>100.5</v>
      </c>
      <c r="AL25" s="1">
        <v>102.6</v>
      </c>
      <c r="AM25" s="1">
        <v>90.5</v>
      </c>
      <c r="AN25" s="1">
        <v>84.6</v>
      </c>
      <c r="AO25" s="1">
        <v>114.5</v>
      </c>
      <c r="AP25" s="1">
        <v>107.9</v>
      </c>
      <c r="AQ25" s="1">
        <v>100.4</v>
      </c>
      <c r="AR25" s="1">
        <v>103.2</v>
      </c>
      <c r="AS25" s="1">
        <v>79.3</v>
      </c>
      <c r="AT25" s="1">
        <v>113.1</v>
      </c>
      <c r="AU25" s="1">
        <v>107.7</v>
      </c>
      <c r="AV25" s="1">
        <v>122.7</v>
      </c>
      <c r="AW25" s="1">
        <v>114.2</v>
      </c>
      <c r="AX25" s="1">
        <v>111.4</v>
      </c>
      <c r="AY25" s="1">
        <v>113.1</v>
      </c>
      <c r="AZ25" s="1">
        <v>113.7</v>
      </c>
      <c r="BA25" s="1">
        <v>111.9</v>
      </c>
      <c r="BB25" s="1">
        <v>113.9</v>
      </c>
      <c r="BC25" s="1">
        <v>115.6</v>
      </c>
      <c r="BD25" s="1">
        <v>111.8</v>
      </c>
      <c r="BE25" s="1">
        <v>115.8</v>
      </c>
      <c r="BF25" s="1">
        <v>117.1</v>
      </c>
    </row>
    <row r="26" spans="1:58" ht="13.5" hidden="1" customHeight="1">
      <c r="A26" s="62">
        <v>40148</v>
      </c>
      <c r="B26" s="1">
        <v>109.1</v>
      </c>
      <c r="C26" s="1">
        <v>109.8</v>
      </c>
      <c r="D26" s="1">
        <v>109.2</v>
      </c>
      <c r="E26" s="1">
        <v>105.6</v>
      </c>
      <c r="F26" s="1">
        <v>106.6</v>
      </c>
      <c r="G26" s="1">
        <v>115.9</v>
      </c>
      <c r="H26" s="1">
        <v>114</v>
      </c>
      <c r="I26" s="1">
        <v>89.3</v>
      </c>
      <c r="J26" s="1">
        <v>115.2</v>
      </c>
      <c r="K26" s="1">
        <v>115.7</v>
      </c>
      <c r="L26" s="1">
        <v>114.3</v>
      </c>
      <c r="M26" s="1">
        <v>115.8</v>
      </c>
      <c r="N26" s="1">
        <v>116.7</v>
      </c>
      <c r="O26" s="1">
        <v>125.4</v>
      </c>
      <c r="P26" s="1">
        <v>113.8</v>
      </c>
      <c r="Q26" s="1">
        <v>114.8</v>
      </c>
      <c r="R26" s="1">
        <v>109.8</v>
      </c>
      <c r="S26" s="1">
        <v>111.8</v>
      </c>
      <c r="T26" s="1">
        <v>109.9</v>
      </c>
      <c r="U26" s="1">
        <v>108.7</v>
      </c>
      <c r="V26" s="1">
        <v>122.1</v>
      </c>
      <c r="W26" s="1">
        <v>106.4</v>
      </c>
      <c r="X26" s="1">
        <v>106.7</v>
      </c>
      <c r="Y26" s="1">
        <v>105.6</v>
      </c>
      <c r="Z26" s="1">
        <v>111.8</v>
      </c>
      <c r="AA26" s="1">
        <v>108.7</v>
      </c>
      <c r="AB26" s="1">
        <v>107.7</v>
      </c>
      <c r="AC26" s="1">
        <v>114.2</v>
      </c>
      <c r="AD26" s="1">
        <v>111.9</v>
      </c>
      <c r="AE26" s="1">
        <v>135.80000000000001</v>
      </c>
      <c r="AF26" s="1">
        <v>106.1</v>
      </c>
      <c r="AG26" s="1">
        <v>98.3</v>
      </c>
      <c r="AH26" s="1">
        <v>109.5</v>
      </c>
      <c r="AI26" s="1">
        <v>111.8</v>
      </c>
      <c r="AJ26" s="1">
        <v>112.5</v>
      </c>
      <c r="AK26" s="1">
        <v>101.1</v>
      </c>
      <c r="AL26" s="1">
        <v>102.3</v>
      </c>
      <c r="AM26" s="1">
        <v>93</v>
      </c>
      <c r="AN26" s="1">
        <v>87.7</v>
      </c>
      <c r="AO26" s="1">
        <v>115</v>
      </c>
      <c r="AP26" s="1">
        <v>108.6</v>
      </c>
      <c r="AQ26" s="1">
        <v>100.2</v>
      </c>
      <c r="AR26" s="1">
        <v>103.2</v>
      </c>
      <c r="AS26" s="1">
        <v>77.900000000000006</v>
      </c>
      <c r="AT26" s="1">
        <v>113.2</v>
      </c>
      <c r="AU26" s="1">
        <v>107.3</v>
      </c>
      <c r="AV26" s="1">
        <v>122.7</v>
      </c>
      <c r="AW26" s="1">
        <v>116.2</v>
      </c>
      <c r="AX26" s="1">
        <v>111.4</v>
      </c>
      <c r="AY26" s="1">
        <v>114.2</v>
      </c>
      <c r="AZ26" s="1">
        <v>115</v>
      </c>
      <c r="BA26" s="1">
        <v>112.5</v>
      </c>
      <c r="BB26" s="1">
        <v>113.9</v>
      </c>
      <c r="BC26" s="1">
        <v>115.5</v>
      </c>
      <c r="BD26" s="1">
        <v>111.8</v>
      </c>
      <c r="BE26" s="1">
        <v>115.8</v>
      </c>
      <c r="BF26" s="1">
        <v>117.1</v>
      </c>
    </row>
    <row r="27" spans="1:58" ht="13.5" hidden="1" customHeight="1">
      <c r="A27" s="62">
        <v>40179</v>
      </c>
      <c r="B27" s="1">
        <v>109.5</v>
      </c>
      <c r="C27" s="1">
        <v>110.5</v>
      </c>
      <c r="D27" s="1">
        <v>109.8</v>
      </c>
      <c r="E27" s="1">
        <v>105.5</v>
      </c>
      <c r="F27" s="1">
        <v>107.6</v>
      </c>
      <c r="G27" s="1">
        <v>116.6</v>
      </c>
      <c r="H27" s="1">
        <v>114.3</v>
      </c>
      <c r="I27" s="1">
        <v>88.7</v>
      </c>
      <c r="J27" s="1">
        <v>120.9</v>
      </c>
      <c r="K27" s="1">
        <v>116.2</v>
      </c>
      <c r="L27" s="1">
        <v>114.7</v>
      </c>
      <c r="M27" s="1">
        <v>117.9</v>
      </c>
      <c r="N27" s="1">
        <v>117.7</v>
      </c>
      <c r="O27" s="1">
        <v>125.7</v>
      </c>
      <c r="P27" s="1">
        <v>115</v>
      </c>
      <c r="Q27" s="1">
        <v>114.9</v>
      </c>
      <c r="R27" s="1">
        <v>110</v>
      </c>
      <c r="S27" s="1">
        <v>112.3</v>
      </c>
      <c r="T27" s="1">
        <v>110.3</v>
      </c>
      <c r="U27" s="1">
        <v>108.8</v>
      </c>
      <c r="V27" s="1">
        <v>122.2</v>
      </c>
      <c r="W27" s="1">
        <v>106.6</v>
      </c>
      <c r="X27" s="1">
        <v>107</v>
      </c>
      <c r="Y27" s="1">
        <v>105.8</v>
      </c>
      <c r="Z27" s="1">
        <v>111.9</v>
      </c>
      <c r="AA27" s="1">
        <v>108.7</v>
      </c>
      <c r="AB27" s="1">
        <v>107.7</v>
      </c>
      <c r="AC27" s="1">
        <v>114.7</v>
      </c>
      <c r="AD27" s="1">
        <v>111.9</v>
      </c>
      <c r="AE27" s="1">
        <v>136</v>
      </c>
      <c r="AF27" s="1">
        <v>106.2</v>
      </c>
      <c r="AG27" s="1">
        <v>98.6</v>
      </c>
      <c r="AH27" s="1">
        <v>110.2</v>
      </c>
      <c r="AI27" s="1">
        <v>111.5</v>
      </c>
      <c r="AJ27" s="1">
        <v>112.5</v>
      </c>
      <c r="AK27" s="1">
        <v>100.7</v>
      </c>
      <c r="AL27" s="1">
        <v>102</v>
      </c>
      <c r="AM27" s="1">
        <v>92.5</v>
      </c>
      <c r="AN27" s="1">
        <v>86.8</v>
      </c>
      <c r="AO27" s="1">
        <v>115.8</v>
      </c>
      <c r="AP27" s="1">
        <v>108.4</v>
      </c>
      <c r="AQ27" s="1">
        <v>100.1</v>
      </c>
      <c r="AR27" s="1">
        <v>103.3</v>
      </c>
      <c r="AS27" s="1">
        <v>76.5</v>
      </c>
      <c r="AT27" s="1">
        <v>113.3</v>
      </c>
      <c r="AU27" s="1">
        <v>107.7</v>
      </c>
      <c r="AV27" s="1">
        <v>123.9</v>
      </c>
      <c r="AW27" s="1">
        <v>113.2</v>
      </c>
      <c r="AX27" s="1">
        <v>111.4</v>
      </c>
      <c r="AY27" s="1">
        <v>115.4</v>
      </c>
      <c r="AZ27" s="1">
        <v>115.6</v>
      </c>
      <c r="BA27" s="1">
        <v>115</v>
      </c>
      <c r="BB27" s="1">
        <v>115.4</v>
      </c>
      <c r="BC27" s="1">
        <v>116.5</v>
      </c>
      <c r="BD27" s="1">
        <v>112.7</v>
      </c>
      <c r="BE27" s="1">
        <v>119.4</v>
      </c>
      <c r="BF27" s="1">
        <v>120</v>
      </c>
    </row>
    <row r="28" spans="1:58" ht="13.5" hidden="1" customHeight="1">
      <c r="A28" s="62">
        <v>40210</v>
      </c>
      <c r="B28" s="1">
        <v>110.1</v>
      </c>
      <c r="C28" s="1">
        <v>110.1</v>
      </c>
      <c r="D28" s="1">
        <v>109.2</v>
      </c>
      <c r="E28" s="1">
        <v>105.1</v>
      </c>
      <c r="F28" s="1">
        <v>106.9</v>
      </c>
      <c r="G28" s="1">
        <v>116.4</v>
      </c>
      <c r="H28" s="1">
        <v>114</v>
      </c>
      <c r="I28" s="1">
        <v>88.1</v>
      </c>
      <c r="J28" s="1">
        <v>120.2</v>
      </c>
      <c r="K28" s="1">
        <v>114.2</v>
      </c>
      <c r="L28" s="1">
        <v>114.8</v>
      </c>
      <c r="M28" s="1">
        <v>117.5</v>
      </c>
      <c r="N28" s="1">
        <v>120.2</v>
      </c>
      <c r="O28" s="1">
        <v>125.5</v>
      </c>
      <c r="P28" s="1">
        <v>118.4</v>
      </c>
      <c r="Q28" s="1">
        <v>115</v>
      </c>
      <c r="R28" s="1">
        <v>110.1</v>
      </c>
      <c r="S28" s="1">
        <v>112.2</v>
      </c>
      <c r="T28" s="1">
        <v>110.5</v>
      </c>
      <c r="U28" s="1">
        <v>109</v>
      </c>
      <c r="V28" s="1">
        <v>122.2</v>
      </c>
      <c r="W28" s="1">
        <v>106.6</v>
      </c>
      <c r="X28" s="1">
        <v>106.9</v>
      </c>
      <c r="Y28" s="1">
        <v>105.9</v>
      </c>
      <c r="Z28" s="1">
        <v>111.9</v>
      </c>
      <c r="AA28" s="1">
        <v>108.7</v>
      </c>
      <c r="AB28" s="1">
        <v>107.7</v>
      </c>
      <c r="AC28" s="1">
        <v>114.9</v>
      </c>
      <c r="AD28" s="1">
        <v>111.9</v>
      </c>
      <c r="AE28" s="1">
        <v>136</v>
      </c>
      <c r="AF28" s="1">
        <v>105.9</v>
      </c>
      <c r="AG28" s="1">
        <v>98.1</v>
      </c>
      <c r="AH28" s="1">
        <v>109.4</v>
      </c>
      <c r="AI28" s="1">
        <v>111.8</v>
      </c>
      <c r="AJ28" s="1">
        <v>118.3</v>
      </c>
      <c r="AK28" s="1">
        <v>101.3</v>
      </c>
      <c r="AL28" s="1">
        <v>102.3</v>
      </c>
      <c r="AM28" s="1">
        <v>94.2</v>
      </c>
      <c r="AN28" s="1">
        <v>88.9</v>
      </c>
      <c r="AO28" s="1">
        <v>116.3</v>
      </c>
      <c r="AP28" s="1">
        <v>108.4</v>
      </c>
      <c r="AQ28" s="1">
        <v>100</v>
      </c>
      <c r="AR28" s="1">
        <v>103.3</v>
      </c>
      <c r="AS28" s="1">
        <v>75.400000000000006</v>
      </c>
      <c r="AT28" s="1">
        <v>112.5</v>
      </c>
      <c r="AU28" s="1">
        <v>107</v>
      </c>
      <c r="AV28" s="1">
        <v>123.2</v>
      </c>
      <c r="AW28" s="1">
        <v>111.9</v>
      </c>
      <c r="AX28" s="1">
        <v>111.4</v>
      </c>
      <c r="AY28" s="1">
        <v>116</v>
      </c>
      <c r="AZ28" s="1">
        <v>116.1</v>
      </c>
      <c r="BA28" s="1">
        <v>115.8</v>
      </c>
      <c r="BB28" s="1">
        <v>119.1</v>
      </c>
      <c r="BC28" s="1">
        <v>116.2</v>
      </c>
      <c r="BD28" s="1">
        <v>119.7</v>
      </c>
      <c r="BE28" s="1">
        <v>119.4</v>
      </c>
      <c r="BF28" s="1">
        <v>120</v>
      </c>
    </row>
    <row r="29" spans="1:58" ht="13.5" hidden="1" customHeight="1">
      <c r="A29" s="62">
        <v>40238</v>
      </c>
      <c r="B29" s="1">
        <v>111</v>
      </c>
      <c r="C29" s="1">
        <v>110.1</v>
      </c>
      <c r="D29" s="1">
        <v>109.2</v>
      </c>
      <c r="E29" s="1">
        <v>105.1</v>
      </c>
      <c r="F29" s="1">
        <v>107</v>
      </c>
      <c r="G29" s="1">
        <v>116.3</v>
      </c>
      <c r="H29" s="1">
        <v>114.1</v>
      </c>
      <c r="I29" s="1">
        <v>87.8</v>
      </c>
      <c r="J29" s="1">
        <v>120</v>
      </c>
      <c r="K29" s="1">
        <v>111.8</v>
      </c>
      <c r="L29" s="1">
        <v>119</v>
      </c>
      <c r="M29" s="1">
        <v>118</v>
      </c>
      <c r="N29" s="1">
        <v>120.4</v>
      </c>
      <c r="O29" s="1">
        <v>125.5</v>
      </c>
      <c r="P29" s="1">
        <v>118.7</v>
      </c>
      <c r="Q29" s="1">
        <v>121.4</v>
      </c>
      <c r="R29" s="1">
        <v>115.6</v>
      </c>
      <c r="S29" s="1">
        <v>116.2</v>
      </c>
      <c r="T29" s="1">
        <v>114</v>
      </c>
      <c r="U29" s="1">
        <v>115.8</v>
      </c>
      <c r="V29" s="1">
        <v>130</v>
      </c>
      <c r="W29" s="1">
        <v>106.7</v>
      </c>
      <c r="X29" s="1">
        <v>106.9</v>
      </c>
      <c r="Y29" s="1">
        <v>106</v>
      </c>
      <c r="Z29" s="1">
        <v>112.6</v>
      </c>
      <c r="AA29" s="1">
        <v>109.8</v>
      </c>
      <c r="AB29" s="1">
        <v>108.7</v>
      </c>
      <c r="AC29" s="1">
        <v>115.1</v>
      </c>
      <c r="AD29" s="1">
        <v>111.9</v>
      </c>
      <c r="AE29" s="1">
        <v>136.1</v>
      </c>
      <c r="AF29" s="1">
        <v>106.2</v>
      </c>
      <c r="AG29" s="1">
        <v>97.7</v>
      </c>
      <c r="AH29" s="1">
        <v>109.5</v>
      </c>
      <c r="AI29" s="1">
        <v>112.7</v>
      </c>
      <c r="AJ29" s="1">
        <v>118.8</v>
      </c>
      <c r="AK29" s="1">
        <v>101.7</v>
      </c>
      <c r="AL29" s="1">
        <v>102.6</v>
      </c>
      <c r="AM29" s="1">
        <v>95</v>
      </c>
      <c r="AN29" s="1">
        <v>89.5</v>
      </c>
      <c r="AO29" s="1">
        <v>117.2</v>
      </c>
      <c r="AP29" s="1">
        <v>108.6</v>
      </c>
      <c r="AQ29" s="1">
        <v>98.9</v>
      </c>
      <c r="AR29" s="1">
        <v>102.5</v>
      </c>
      <c r="AS29" s="1">
        <v>72.3</v>
      </c>
      <c r="AT29" s="1">
        <v>113.6</v>
      </c>
      <c r="AU29" s="1">
        <v>106.8</v>
      </c>
      <c r="AV29" s="1">
        <v>123.2</v>
      </c>
      <c r="AW29" s="1">
        <v>118.4</v>
      </c>
      <c r="AX29" s="1">
        <v>121.8</v>
      </c>
      <c r="AY29" s="1">
        <v>117.5</v>
      </c>
      <c r="AZ29" s="1">
        <v>116.6</v>
      </c>
      <c r="BA29" s="1">
        <v>119.3</v>
      </c>
      <c r="BB29" s="1">
        <v>119.7</v>
      </c>
      <c r="BC29" s="1">
        <v>116.8</v>
      </c>
      <c r="BD29" s="1">
        <v>120.5</v>
      </c>
      <c r="BE29" s="1">
        <v>119.4</v>
      </c>
      <c r="BF29" s="1">
        <v>120</v>
      </c>
    </row>
    <row r="30" spans="1:58" ht="13.5" hidden="1" customHeight="1">
      <c r="A30" s="62">
        <v>40269</v>
      </c>
      <c r="B30" s="1">
        <v>111.2</v>
      </c>
      <c r="C30" s="1">
        <v>110.2</v>
      </c>
      <c r="D30" s="1">
        <v>109.3</v>
      </c>
      <c r="E30" s="1">
        <v>104.9</v>
      </c>
      <c r="F30" s="1">
        <v>106.8</v>
      </c>
      <c r="G30" s="1">
        <v>115.8</v>
      </c>
      <c r="H30" s="1">
        <v>113.8</v>
      </c>
      <c r="I30" s="1">
        <v>87</v>
      </c>
      <c r="J30" s="1">
        <v>122.9</v>
      </c>
      <c r="K30" s="1">
        <v>112.8</v>
      </c>
      <c r="L30" s="1">
        <v>119.8</v>
      </c>
      <c r="M30" s="1">
        <v>118.1</v>
      </c>
      <c r="N30" s="1">
        <v>120.4</v>
      </c>
      <c r="O30" s="1">
        <v>126.1</v>
      </c>
      <c r="P30" s="1">
        <v>118.5</v>
      </c>
      <c r="Q30" s="1">
        <v>122</v>
      </c>
      <c r="R30" s="1">
        <v>116.1</v>
      </c>
      <c r="S30" s="1">
        <v>117.2</v>
      </c>
      <c r="T30" s="1">
        <v>115.3</v>
      </c>
      <c r="U30" s="1">
        <v>116</v>
      </c>
      <c r="V30" s="1">
        <v>130.6</v>
      </c>
      <c r="W30" s="1">
        <v>106.8</v>
      </c>
      <c r="X30" s="1">
        <v>107.1</v>
      </c>
      <c r="Y30" s="1">
        <v>106.1</v>
      </c>
      <c r="Z30" s="1">
        <v>112.6</v>
      </c>
      <c r="AA30" s="1">
        <v>109.8</v>
      </c>
      <c r="AB30" s="1">
        <v>108.7</v>
      </c>
      <c r="AC30" s="1">
        <v>115.4</v>
      </c>
      <c r="AD30" s="1">
        <v>111.9</v>
      </c>
      <c r="AE30" s="1">
        <v>136.30000000000001</v>
      </c>
      <c r="AF30" s="1">
        <v>105.9</v>
      </c>
      <c r="AG30" s="1">
        <v>97.3</v>
      </c>
      <c r="AH30" s="1">
        <v>109.1</v>
      </c>
      <c r="AI30" s="1">
        <v>112.7</v>
      </c>
      <c r="AJ30" s="1">
        <v>119</v>
      </c>
      <c r="AK30" s="1">
        <v>102.9</v>
      </c>
      <c r="AL30" s="1">
        <v>102.4</v>
      </c>
      <c r="AM30" s="1">
        <v>99.4</v>
      </c>
      <c r="AN30" s="1">
        <v>95</v>
      </c>
      <c r="AO30" s="1">
        <v>117.6</v>
      </c>
      <c r="AP30" s="1">
        <v>109.5</v>
      </c>
      <c r="AQ30" s="1">
        <v>98.7</v>
      </c>
      <c r="AR30" s="1">
        <v>102.5</v>
      </c>
      <c r="AS30" s="1">
        <v>70.2</v>
      </c>
      <c r="AT30" s="1">
        <v>111.5</v>
      </c>
      <c r="AU30" s="1">
        <v>104.5</v>
      </c>
      <c r="AV30" s="1">
        <v>124.1</v>
      </c>
      <c r="AW30" s="1">
        <v>112.5</v>
      </c>
      <c r="AX30" s="1">
        <v>121.8</v>
      </c>
      <c r="AY30" s="1">
        <v>117.9</v>
      </c>
      <c r="AZ30" s="1">
        <v>117.3</v>
      </c>
      <c r="BA30" s="1">
        <v>119.2</v>
      </c>
      <c r="BB30" s="1">
        <v>119.8</v>
      </c>
      <c r="BC30" s="1">
        <v>116.9</v>
      </c>
      <c r="BD30" s="1">
        <v>120.6</v>
      </c>
      <c r="BE30" s="1">
        <v>119.4</v>
      </c>
      <c r="BF30" s="1">
        <v>120</v>
      </c>
    </row>
    <row r="31" spans="1:58" ht="13.5" hidden="1" customHeight="1">
      <c r="A31" s="62">
        <v>40299</v>
      </c>
      <c r="B31" s="1">
        <v>111.4</v>
      </c>
      <c r="C31" s="1">
        <v>110.6</v>
      </c>
      <c r="D31" s="1">
        <v>109.7</v>
      </c>
      <c r="E31" s="1">
        <v>104.8</v>
      </c>
      <c r="F31" s="1">
        <v>107</v>
      </c>
      <c r="G31" s="1">
        <v>116.2</v>
      </c>
      <c r="H31" s="1">
        <v>114.4</v>
      </c>
      <c r="I31" s="1">
        <v>88.3</v>
      </c>
      <c r="J31" s="1">
        <v>116.2</v>
      </c>
      <c r="K31" s="1">
        <v>115.9</v>
      </c>
      <c r="L31" s="1">
        <v>121.1</v>
      </c>
      <c r="M31" s="1">
        <v>117.7</v>
      </c>
      <c r="N31" s="1">
        <v>121.4</v>
      </c>
      <c r="O31" s="1">
        <v>126.1</v>
      </c>
      <c r="P31" s="1">
        <v>119.8</v>
      </c>
      <c r="Q31" s="1">
        <v>122.3</v>
      </c>
      <c r="R31" s="1">
        <v>116.6</v>
      </c>
      <c r="S31" s="1">
        <v>117.5</v>
      </c>
      <c r="T31" s="1">
        <v>116</v>
      </c>
      <c r="U31" s="1">
        <v>116.4</v>
      </c>
      <c r="V31" s="1">
        <v>130.6</v>
      </c>
      <c r="W31" s="1">
        <v>106.8</v>
      </c>
      <c r="X31" s="1">
        <v>107.1</v>
      </c>
      <c r="Y31" s="1">
        <v>106.2</v>
      </c>
      <c r="Z31" s="1">
        <v>112.7</v>
      </c>
      <c r="AA31" s="1">
        <v>109.8</v>
      </c>
      <c r="AB31" s="1">
        <v>108.7</v>
      </c>
      <c r="AC31" s="1">
        <v>115.8</v>
      </c>
      <c r="AD31" s="1">
        <v>111.9</v>
      </c>
      <c r="AE31" s="1">
        <v>136.4</v>
      </c>
      <c r="AF31" s="1">
        <v>105.8</v>
      </c>
      <c r="AG31" s="1">
        <v>96.9</v>
      </c>
      <c r="AH31" s="1">
        <v>109</v>
      </c>
      <c r="AI31" s="1">
        <v>112.7</v>
      </c>
      <c r="AJ31" s="1">
        <v>119.1</v>
      </c>
      <c r="AK31" s="1">
        <v>103.1</v>
      </c>
      <c r="AL31" s="1">
        <v>102.3</v>
      </c>
      <c r="AM31" s="1">
        <v>100.7</v>
      </c>
      <c r="AN31" s="1">
        <v>96.6</v>
      </c>
      <c r="AO31" s="1">
        <v>117.6</v>
      </c>
      <c r="AP31" s="1">
        <v>109.4</v>
      </c>
      <c r="AQ31" s="1">
        <v>98.4</v>
      </c>
      <c r="AR31" s="1">
        <v>102.5</v>
      </c>
      <c r="AS31" s="1">
        <v>67.5</v>
      </c>
      <c r="AT31" s="1">
        <v>111.3</v>
      </c>
      <c r="AU31" s="1">
        <v>104</v>
      </c>
      <c r="AV31" s="1">
        <v>124.1</v>
      </c>
      <c r="AW31" s="1">
        <v>112.7</v>
      </c>
      <c r="AX31" s="1">
        <v>121.8</v>
      </c>
      <c r="AY31" s="1">
        <v>118.5</v>
      </c>
      <c r="AZ31" s="1">
        <v>118</v>
      </c>
      <c r="BA31" s="1">
        <v>119.7</v>
      </c>
      <c r="BB31" s="1">
        <v>119.9</v>
      </c>
      <c r="BC31" s="1">
        <v>117.5</v>
      </c>
      <c r="BD31" s="1">
        <v>120.6</v>
      </c>
      <c r="BE31" s="1">
        <v>119.4</v>
      </c>
      <c r="BF31" s="1">
        <v>120</v>
      </c>
    </row>
    <row r="32" spans="1:58" ht="13.5" hidden="1" customHeight="1">
      <c r="A32" s="62">
        <v>40330</v>
      </c>
      <c r="B32" s="1">
        <v>111.4</v>
      </c>
      <c r="C32" s="1">
        <v>110.1</v>
      </c>
      <c r="D32" s="1">
        <v>109.2</v>
      </c>
      <c r="E32" s="1">
        <v>104.1</v>
      </c>
      <c r="F32" s="1">
        <v>106.4</v>
      </c>
      <c r="G32" s="1">
        <v>116.4</v>
      </c>
      <c r="H32" s="1">
        <v>114.3</v>
      </c>
      <c r="I32" s="1">
        <v>88.3</v>
      </c>
      <c r="J32" s="1">
        <v>109.3</v>
      </c>
      <c r="K32" s="1">
        <v>117.7</v>
      </c>
      <c r="L32" s="1">
        <v>119.8</v>
      </c>
      <c r="M32" s="1">
        <v>117.2</v>
      </c>
      <c r="N32" s="1">
        <v>120.9</v>
      </c>
      <c r="O32" s="1">
        <v>125.6</v>
      </c>
      <c r="P32" s="1">
        <v>119.4</v>
      </c>
      <c r="Q32" s="1">
        <v>122.1</v>
      </c>
      <c r="R32" s="1">
        <v>116.3</v>
      </c>
      <c r="S32" s="1">
        <v>117.5</v>
      </c>
      <c r="T32" s="1">
        <v>116</v>
      </c>
      <c r="U32" s="1">
        <v>115.9</v>
      </c>
      <c r="V32" s="1">
        <v>130.69999999999999</v>
      </c>
      <c r="W32" s="1">
        <v>106.8</v>
      </c>
      <c r="X32" s="1">
        <v>107.1</v>
      </c>
      <c r="Y32" s="1">
        <v>106.2</v>
      </c>
      <c r="Z32" s="1">
        <v>113.6</v>
      </c>
      <c r="AA32" s="1">
        <v>111.4</v>
      </c>
      <c r="AB32" s="1">
        <v>109.9</v>
      </c>
      <c r="AC32" s="1">
        <v>116</v>
      </c>
      <c r="AD32" s="1">
        <v>111.9</v>
      </c>
      <c r="AE32" s="1">
        <v>136.5</v>
      </c>
      <c r="AF32" s="1">
        <v>106.4</v>
      </c>
      <c r="AG32" s="1">
        <v>96.4</v>
      </c>
      <c r="AH32" s="1">
        <v>109.4</v>
      </c>
      <c r="AI32" s="1">
        <v>114.5</v>
      </c>
      <c r="AJ32" s="1">
        <v>119.8</v>
      </c>
      <c r="AK32" s="1">
        <v>102.4</v>
      </c>
      <c r="AL32" s="1">
        <v>102.1</v>
      </c>
      <c r="AM32" s="1">
        <v>98.3</v>
      </c>
      <c r="AN32" s="1">
        <v>93.5</v>
      </c>
      <c r="AO32" s="1">
        <v>117.8</v>
      </c>
      <c r="AP32" s="1">
        <v>109.6</v>
      </c>
      <c r="AQ32" s="1">
        <v>98.2</v>
      </c>
      <c r="AR32" s="1">
        <v>102.5</v>
      </c>
      <c r="AS32" s="1">
        <v>66.400000000000006</v>
      </c>
      <c r="AT32" s="1">
        <v>110.8</v>
      </c>
      <c r="AU32" s="1">
        <v>103.4</v>
      </c>
      <c r="AV32" s="1">
        <v>124.1</v>
      </c>
      <c r="AW32" s="1">
        <v>111.5</v>
      </c>
      <c r="AX32" s="1">
        <v>121.8</v>
      </c>
      <c r="AY32" s="1">
        <v>123</v>
      </c>
      <c r="AZ32" s="1">
        <v>118.3</v>
      </c>
      <c r="BA32" s="1">
        <v>133.4</v>
      </c>
      <c r="BB32" s="1">
        <v>119</v>
      </c>
      <c r="BC32" s="1">
        <v>116.4</v>
      </c>
      <c r="BD32" s="1">
        <v>119.3</v>
      </c>
      <c r="BE32" s="1">
        <v>119.4</v>
      </c>
      <c r="BF32" s="1">
        <v>120</v>
      </c>
    </row>
    <row r="33" spans="1:58" ht="13.5" hidden="1" customHeight="1">
      <c r="A33" s="62">
        <v>40360</v>
      </c>
      <c r="B33" s="1">
        <v>112</v>
      </c>
      <c r="C33" s="1">
        <v>110.4</v>
      </c>
      <c r="D33" s="1">
        <v>109.5</v>
      </c>
      <c r="E33" s="1">
        <v>103.7</v>
      </c>
      <c r="F33" s="1">
        <v>106.6</v>
      </c>
      <c r="G33" s="1">
        <v>116.6</v>
      </c>
      <c r="H33" s="1">
        <v>113.7</v>
      </c>
      <c r="I33" s="1">
        <v>88.6</v>
      </c>
      <c r="J33" s="1">
        <v>108.2</v>
      </c>
      <c r="K33" s="1">
        <v>122.1</v>
      </c>
      <c r="L33" s="1">
        <v>119.2</v>
      </c>
      <c r="M33" s="1">
        <v>117</v>
      </c>
      <c r="N33" s="1">
        <v>120.9</v>
      </c>
      <c r="O33" s="1">
        <v>125.2</v>
      </c>
      <c r="P33" s="1">
        <v>119.4</v>
      </c>
      <c r="Q33" s="1">
        <v>122.3</v>
      </c>
      <c r="R33" s="1">
        <v>116.6</v>
      </c>
      <c r="S33" s="1">
        <v>117.3</v>
      </c>
      <c r="T33" s="1">
        <v>116.1</v>
      </c>
      <c r="U33" s="1">
        <v>116.4</v>
      </c>
      <c r="V33" s="1">
        <v>130.69999999999999</v>
      </c>
      <c r="W33" s="1">
        <v>106.9</v>
      </c>
      <c r="X33" s="1">
        <v>107.2</v>
      </c>
      <c r="Y33" s="1">
        <v>106.2</v>
      </c>
      <c r="Z33" s="1">
        <v>117</v>
      </c>
      <c r="AA33" s="1">
        <v>111.4</v>
      </c>
      <c r="AB33" s="1">
        <v>109.9</v>
      </c>
      <c r="AC33" s="1">
        <v>116.2</v>
      </c>
      <c r="AD33" s="1">
        <v>121.7</v>
      </c>
      <c r="AE33" s="1">
        <v>156.6</v>
      </c>
      <c r="AF33" s="1">
        <v>106.3</v>
      </c>
      <c r="AG33" s="1">
        <v>96.4</v>
      </c>
      <c r="AH33" s="1">
        <v>108.8</v>
      </c>
      <c r="AI33" s="1">
        <v>114.4</v>
      </c>
      <c r="AJ33" s="1">
        <v>120.4</v>
      </c>
      <c r="AK33" s="1">
        <v>102</v>
      </c>
      <c r="AL33" s="1">
        <v>101.9</v>
      </c>
      <c r="AM33" s="1">
        <v>97.1</v>
      </c>
      <c r="AN33" s="1">
        <v>91.7</v>
      </c>
      <c r="AO33" s="1">
        <v>119.4</v>
      </c>
      <c r="AP33" s="1">
        <v>109.5</v>
      </c>
      <c r="AQ33" s="1">
        <v>98.1</v>
      </c>
      <c r="AR33" s="1">
        <v>102.5</v>
      </c>
      <c r="AS33" s="1">
        <v>65.400000000000006</v>
      </c>
      <c r="AT33" s="1">
        <v>110.2</v>
      </c>
      <c r="AU33" s="1">
        <v>102.2</v>
      </c>
      <c r="AV33" s="1">
        <v>124.7</v>
      </c>
      <c r="AW33" s="1">
        <v>111</v>
      </c>
      <c r="AX33" s="1">
        <v>121.8</v>
      </c>
      <c r="AY33" s="1">
        <v>119</v>
      </c>
      <c r="AZ33" s="1">
        <v>118.6</v>
      </c>
      <c r="BA33" s="1">
        <v>119.8</v>
      </c>
      <c r="BB33" s="1">
        <v>119.3</v>
      </c>
      <c r="BC33" s="1">
        <v>115.4</v>
      </c>
      <c r="BD33" s="1">
        <v>119.2</v>
      </c>
      <c r="BE33" s="1">
        <v>120.5</v>
      </c>
      <c r="BF33" s="1">
        <v>122.3</v>
      </c>
    </row>
    <row r="34" spans="1:58" ht="13.5" hidden="1" customHeight="1">
      <c r="A34" s="62">
        <v>40391</v>
      </c>
      <c r="B34" s="1">
        <v>112.2</v>
      </c>
      <c r="C34" s="1">
        <v>111</v>
      </c>
      <c r="D34" s="1">
        <v>110.1</v>
      </c>
      <c r="E34" s="1">
        <v>104.5</v>
      </c>
      <c r="F34" s="1">
        <v>106.8</v>
      </c>
      <c r="G34" s="1">
        <v>115.9</v>
      </c>
      <c r="H34" s="1">
        <v>114</v>
      </c>
      <c r="I34" s="1">
        <v>88.8</v>
      </c>
      <c r="J34" s="1">
        <v>110.3</v>
      </c>
      <c r="K34" s="1">
        <v>123.3</v>
      </c>
      <c r="L34" s="1">
        <v>119.6</v>
      </c>
      <c r="M34" s="1">
        <v>117.4</v>
      </c>
      <c r="N34" s="1">
        <v>121.2</v>
      </c>
      <c r="O34" s="1">
        <v>123.7</v>
      </c>
      <c r="P34" s="1">
        <v>120.4</v>
      </c>
      <c r="Q34" s="1">
        <v>122.4</v>
      </c>
      <c r="R34" s="1">
        <v>116.8</v>
      </c>
      <c r="S34" s="1">
        <v>117.6</v>
      </c>
      <c r="T34" s="1">
        <v>116.5</v>
      </c>
      <c r="U34" s="1">
        <v>116.5</v>
      </c>
      <c r="V34" s="1">
        <v>130.69999999999999</v>
      </c>
      <c r="W34" s="1">
        <v>106.9</v>
      </c>
      <c r="X34" s="1">
        <v>107.2</v>
      </c>
      <c r="Y34" s="1">
        <v>106.4</v>
      </c>
      <c r="Z34" s="1">
        <v>117.4</v>
      </c>
      <c r="AA34" s="1">
        <v>111.4</v>
      </c>
      <c r="AB34" s="1">
        <v>109.9</v>
      </c>
      <c r="AC34" s="1">
        <v>116.7</v>
      </c>
      <c r="AD34" s="1">
        <v>122.4</v>
      </c>
      <c r="AE34" s="1">
        <v>159.1</v>
      </c>
      <c r="AF34" s="1">
        <v>106.1</v>
      </c>
      <c r="AG34" s="1">
        <v>95.6</v>
      </c>
      <c r="AH34" s="1">
        <v>108.9</v>
      </c>
      <c r="AI34" s="1">
        <v>114.8</v>
      </c>
      <c r="AJ34" s="1">
        <v>120.4</v>
      </c>
      <c r="AK34" s="1">
        <v>101.8</v>
      </c>
      <c r="AL34" s="1">
        <v>101.9</v>
      </c>
      <c r="AM34" s="1">
        <v>96.2</v>
      </c>
      <c r="AN34" s="1">
        <v>90.5</v>
      </c>
      <c r="AO34" s="1">
        <v>119.6</v>
      </c>
      <c r="AP34" s="1">
        <v>109.9</v>
      </c>
      <c r="AQ34" s="1">
        <v>98.2</v>
      </c>
      <c r="AR34" s="1">
        <v>103</v>
      </c>
      <c r="AS34" s="1">
        <v>62.6</v>
      </c>
      <c r="AT34" s="1">
        <v>110.9</v>
      </c>
      <c r="AU34" s="1">
        <v>101.6</v>
      </c>
      <c r="AV34" s="1">
        <v>127.3</v>
      </c>
      <c r="AW34" s="1">
        <v>112.8</v>
      </c>
      <c r="AX34" s="1">
        <v>121.8</v>
      </c>
      <c r="AY34" s="1">
        <v>118.9</v>
      </c>
      <c r="AZ34" s="1">
        <v>118.8</v>
      </c>
      <c r="BA34" s="1">
        <v>118.9</v>
      </c>
      <c r="BB34" s="1">
        <v>119.3</v>
      </c>
      <c r="BC34" s="1">
        <v>115.4</v>
      </c>
      <c r="BD34" s="1">
        <v>119.2</v>
      </c>
      <c r="BE34" s="1">
        <v>120.5</v>
      </c>
      <c r="BF34" s="1">
        <v>122.3</v>
      </c>
    </row>
    <row r="35" spans="1:58" ht="13.5" hidden="1" customHeight="1">
      <c r="A35" s="62">
        <v>40422</v>
      </c>
      <c r="B35" s="1">
        <v>112.3</v>
      </c>
      <c r="C35" s="1">
        <v>110.8</v>
      </c>
      <c r="D35" s="1">
        <v>109.9</v>
      </c>
      <c r="E35" s="1">
        <v>105.6</v>
      </c>
      <c r="F35" s="1">
        <v>106.7</v>
      </c>
      <c r="G35" s="1">
        <v>115</v>
      </c>
      <c r="H35" s="1">
        <v>112.8</v>
      </c>
      <c r="I35" s="1">
        <v>88.9</v>
      </c>
      <c r="J35" s="1">
        <v>109.9</v>
      </c>
      <c r="K35" s="1">
        <v>121.1</v>
      </c>
      <c r="L35" s="1">
        <v>120.3</v>
      </c>
      <c r="M35" s="1">
        <v>118.5</v>
      </c>
      <c r="N35" s="1">
        <v>121.2</v>
      </c>
      <c r="O35" s="1">
        <v>125.4</v>
      </c>
      <c r="P35" s="1">
        <v>119.8</v>
      </c>
      <c r="Q35" s="1">
        <v>122.9</v>
      </c>
      <c r="R35" s="1">
        <v>116.8</v>
      </c>
      <c r="S35" s="1">
        <v>117.5</v>
      </c>
      <c r="T35" s="1">
        <v>116.7</v>
      </c>
      <c r="U35" s="1">
        <v>116.4</v>
      </c>
      <c r="V35" s="1">
        <v>132</v>
      </c>
      <c r="W35" s="1">
        <v>107</v>
      </c>
      <c r="X35" s="1">
        <v>107.3</v>
      </c>
      <c r="Y35" s="1">
        <v>106.4</v>
      </c>
      <c r="Z35" s="1">
        <v>118.3</v>
      </c>
      <c r="AA35" s="1">
        <v>113.6</v>
      </c>
      <c r="AB35" s="1">
        <v>110.9</v>
      </c>
      <c r="AC35" s="1">
        <v>117.3</v>
      </c>
      <c r="AD35" s="1">
        <v>122.4</v>
      </c>
      <c r="AE35" s="1">
        <v>159.1</v>
      </c>
      <c r="AF35" s="1">
        <v>106.4</v>
      </c>
      <c r="AG35" s="1">
        <v>95.4</v>
      </c>
      <c r="AH35" s="1">
        <v>108.5</v>
      </c>
      <c r="AI35" s="1">
        <v>115.7</v>
      </c>
      <c r="AJ35" s="1">
        <v>120.6</v>
      </c>
      <c r="AK35" s="1">
        <v>101.4</v>
      </c>
      <c r="AL35" s="1">
        <v>101.6</v>
      </c>
      <c r="AM35" s="1">
        <v>95.5</v>
      </c>
      <c r="AN35" s="1">
        <v>89.4</v>
      </c>
      <c r="AO35" s="1">
        <v>120.4</v>
      </c>
      <c r="AP35" s="1">
        <v>109.6</v>
      </c>
      <c r="AQ35" s="1">
        <v>97.9</v>
      </c>
      <c r="AR35" s="1">
        <v>103</v>
      </c>
      <c r="AS35" s="1">
        <v>60</v>
      </c>
      <c r="AT35" s="1">
        <v>110.5</v>
      </c>
      <c r="AU35" s="1">
        <v>101</v>
      </c>
      <c r="AV35" s="1">
        <v>127.4</v>
      </c>
      <c r="AW35" s="1">
        <v>112</v>
      </c>
      <c r="AX35" s="1">
        <v>121.8</v>
      </c>
      <c r="AY35" s="1">
        <v>119.6</v>
      </c>
      <c r="AZ35" s="1">
        <v>119.8</v>
      </c>
      <c r="BA35" s="1">
        <v>119.3</v>
      </c>
      <c r="BB35" s="1">
        <v>119.1</v>
      </c>
      <c r="BC35" s="1">
        <v>115.1</v>
      </c>
      <c r="BD35" s="1">
        <v>118.8</v>
      </c>
      <c r="BE35" s="1">
        <v>120.5</v>
      </c>
      <c r="BF35" s="1">
        <v>122.3</v>
      </c>
    </row>
    <row r="36" spans="1:58" ht="13.5" hidden="1" customHeight="1">
      <c r="A36" s="62">
        <v>40452</v>
      </c>
      <c r="B36" s="1">
        <v>112.5</v>
      </c>
      <c r="C36" s="1">
        <v>111.2</v>
      </c>
      <c r="D36" s="1">
        <v>110.3</v>
      </c>
      <c r="E36" s="1">
        <v>107</v>
      </c>
      <c r="F36" s="1">
        <v>107.4</v>
      </c>
      <c r="G36" s="1">
        <v>114.4</v>
      </c>
      <c r="H36" s="1">
        <v>112.8</v>
      </c>
      <c r="I36" s="1">
        <v>90.3</v>
      </c>
      <c r="J36" s="1">
        <v>107.4</v>
      </c>
      <c r="K36" s="1">
        <v>119.4</v>
      </c>
      <c r="L36" s="1">
        <v>119.9</v>
      </c>
      <c r="M36" s="1">
        <v>118.8</v>
      </c>
      <c r="N36" s="1">
        <v>121.3</v>
      </c>
      <c r="O36" s="1">
        <v>124.8</v>
      </c>
      <c r="P36" s="1">
        <v>120.2</v>
      </c>
      <c r="Q36" s="1">
        <v>122.9</v>
      </c>
      <c r="R36" s="1">
        <v>116.7</v>
      </c>
      <c r="S36" s="1">
        <v>117.8</v>
      </c>
      <c r="T36" s="1">
        <v>116.4</v>
      </c>
      <c r="U36" s="1">
        <v>116.3</v>
      </c>
      <c r="V36" s="1">
        <v>132</v>
      </c>
      <c r="W36" s="1">
        <v>107.1</v>
      </c>
      <c r="X36" s="1">
        <v>107.4</v>
      </c>
      <c r="Y36" s="1">
        <v>106.5</v>
      </c>
      <c r="Z36" s="1">
        <v>118.3</v>
      </c>
      <c r="AA36" s="1">
        <v>113.6</v>
      </c>
      <c r="AB36" s="1">
        <v>110.9</v>
      </c>
      <c r="AC36" s="1">
        <v>117.5</v>
      </c>
      <c r="AD36" s="1">
        <v>122.4</v>
      </c>
      <c r="AE36" s="1">
        <v>159.1</v>
      </c>
      <c r="AF36" s="1">
        <v>106.5</v>
      </c>
      <c r="AG36" s="1">
        <v>95.4</v>
      </c>
      <c r="AH36" s="1">
        <v>109</v>
      </c>
      <c r="AI36" s="1">
        <v>115.9</v>
      </c>
      <c r="AJ36" s="1">
        <v>120.5</v>
      </c>
      <c r="AK36" s="1">
        <v>102.1</v>
      </c>
      <c r="AL36" s="1">
        <v>102.4</v>
      </c>
      <c r="AM36" s="1">
        <v>95.9</v>
      </c>
      <c r="AN36" s="1">
        <v>89.9</v>
      </c>
      <c r="AO36" s="1">
        <v>120.6</v>
      </c>
      <c r="AP36" s="1">
        <v>110.2</v>
      </c>
      <c r="AQ36" s="1">
        <v>97.8</v>
      </c>
      <c r="AR36" s="1">
        <v>103</v>
      </c>
      <c r="AS36" s="1">
        <v>59.2</v>
      </c>
      <c r="AT36" s="1">
        <v>111.2</v>
      </c>
      <c r="AU36" s="1">
        <v>100.7</v>
      </c>
      <c r="AV36" s="1">
        <v>127.4</v>
      </c>
      <c r="AW36" s="1">
        <v>116.6</v>
      </c>
      <c r="AX36" s="1">
        <v>121.8</v>
      </c>
      <c r="AY36" s="1">
        <v>120.1</v>
      </c>
      <c r="AZ36" s="1">
        <v>120.3</v>
      </c>
      <c r="BA36" s="1">
        <v>119.7</v>
      </c>
      <c r="BB36" s="1">
        <v>119.2</v>
      </c>
      <c r="BC36" s="1">
        <v>115.2</v>
      </c>
      <c r="BD36" s="1">
        <v>118.8</v>
      </c>
      <c r="BE36" s="1">
        <v>120.5</v>
      </c>
      <c r="BF36" s="1">
        <v>122.7</v>
      </c>
    </row>
    <row r="37" spans="1:58" ht="13.5" hidden="1" customHeight="1">
      <c r="A37" s="62">
        <v>40483</v>
      </c>
      <c r="B37" s="1">
        <v>112.7</v>
      </c>
      <c r="C37" s="1">
        <v>111.5</v>
      </c>
      <c r="D37" s="1">
        <v>110.6</v>
      </c>
      <c r="E37" s="1">
        <v>108.5</v>
      </c>
      <c r="F37" s="1">
        <v>108.3</v>
      </c>
      <c r="G37" s="1">
        <v>114.5</v>
      </c>
      <c r="H37" s="1">
        <v>111.8</v>
      </c>
      <c r="I37" s="1">
        <v>93.6</v>
      </c>
      <c r="J37" s="1">
        <v>112.9</v>
      </c>
      <c r="K37" s="1">
        <v>114.5</v>
      </c>
      <c r="L37" s="1">
        <v>120.6</v>
      </c>
      <c r="M37" s="1">
        <v>120.2</v>
      </c>
      <c r="N37" s="1">
        <v>121.3</v>
      </c>
      <c r="O37" s="1">
        <v>124.2</v>
      </c>
      <c r="P37" s="1">
        <v>120.3</v>
      </c>
      <c r="Q37" s="1">
        <v>123.1</v>
      </c>
      <c r="R37" s="1">
        <v>116.8</v>
      </c>
      <c r="S37" s="1">
        <v>117.8</v>
      </c>
      <c r="T37" s="1">
        <v>116.5</v>
      </c>
      <c r="U37" s="1">
        <v>116.3</v>
      </c>
      <c r="V37" s="1">
        <v>132.4</v>
      </c>
      <c r="W37" s="1">
        <v>107.3</v>
      </c>
      <c r="X37" s="1">
        <v>107.5</v>
      </c>
      <c r="Y37" s="1">
        <v>106.6</v>
      </c>
      <c r="Z37" s="1">
        <v>118.4</v>
      </c>
      <c r="AA37" s="1">
        <v>113.6</v>
      </c>
      <c r="AB37" s="1">
        <v>110.9</v>
      </c>
      <c r="AC37" s="1">
        <v>117.6</v>
      </c>
      <c r="AD37" s="1">
        <v>122.4</v>
      </c>
      <c r="AE37" s="1">
        <v>159.19999999999999</v>
      </c>
      <c r="AF37" s="1">
        <v>106.3</v>
      </c>
      <c r="AG37" s="1">
        <v>95.1</v>
      </c>
      <c r="AH37" s="1">
        <v>108.7</v>
      </c>
      <c r="AI37" s="1">
        <v>115.7</v>
      </c>
      <c r="AJ37" s="1">
        <v>120.9</v>
      </c>
      <c r="AK37" s="1">
        <v>102.4</v>
      </c>
      <c r="AL37" s="1">
        <v>102</v>
      </c>
      <c r="AM37" s="1">
        <v>97.8</v>
      </c>
      <c r="AN37" s="1">
        <v>92.2</v>
      </c>
      <c r="AO37" s="1">
        <v>120.9</v>
      </c>
      <c r="AP37" s="1">
        <v>110.5</v>
      </c>
      <c r="AQ37" s="1">
        <v>97.6</v>
      </c>
      <c r="AR37" s="1">
        <v>103.1</v>
      </c>
      <c r="AS37" s="1">
        <v>57.2</v>
      </c>
      <c r="AT37" s="1">
        <v>111.4</v>
      </c>
      <c r="AU37" s="1">
        <v>100.6</v>
      </c>
      <c r="AV37" s="1">
        <v>127.4</v>
      </c>
      <c r="AW37" s="1">
        <v>118.2</v>
      </c>
      <c r="AX37" s="1">
        <v>121.8</v>
      </c>
      <c r="AY37" s="1">
        <v>120.6</v>
      </c>
      <c r="AZ37" s="1">
        <v>121</v>
      </c>
      <c r="BA37" s="1">
        <v>119.7</v>
      </c>
      <c r="BB37" s="1">
        <v>119.3</v>
      </c>
      <c r="BC37" s="1">
        <v>115.8</v>
      </c>
      <c r="BD37" s="1">
        <v>118.8</v>
      </c>
      <c r="BE37" s="1">
        <v>120.5</v>
      </c>
      <c r="BF37" s="1">
        <v>122.7</v>
      </c>
    </row>
    <row r="38" spans="1:58" ht="13.5" hidden="1" customHeight="1">
      <c r="A38" s="62">
        <v>40513</v>
      </c>
      <c r="B38" s="1">
        <v>112.8</v>
      </c>
      <c r="C38" s="1">
        <v>111.6</v>
      </c>
      <c r="D38" s="1">
        <v>110.8</v>
      </c>
      <c r="E38" s="1">
        <v>108.8</v>
      </c>
      <c r="F38" s="1">
        <v>109.5</v>
      </c>
      <c r="G38" s="1">
        <v>114.7</v>
      </c>
      <c r="H38" s="1">
        <v>111.2</v>
      </c>
      <c r="I38" s="1">
        <v>95.1</v>
      </c>
      <c r="J38" s="1">
        <v>119.7</v>
      </c>
      <c r="K38" s="1">
        <v>111.4</v>
      </c>
      <c r="L38" s="1">
        <v>119.3</v>
      </c>
      <c r="M38" s="1">
        <v>119.3</v>
      </c>
      <c r="N38" s="1">
        <v>120.7</v>
      </c>
      <c r="O38" s="1">
        <v>124.7</v>
      </c>
      <c r="P38" s="1">
        <v>119.3</v>
      </c>
      <c r="Q38" s="1">
        <v>123</v>
      </c>
      <c r="R38" s="1">
        <v>116.6</v>
      </c>
      <c r="S38" s="1">
        <v>117.3</v>
      </c>
      <c r="T38" s="1">
        <v>116.2</v>
      </c>
      <c r="U38" s="1">
        <v>116.3</v>
      </c>
      <c r="V38" s="1">
        <v>132.4</v>
      </c>
      <c r="W38" s="1">
        <v>107.3</v>
      </c>
      <c r="X38" s="1">
        <v>107.6</v>
      </c>
      <c r="Y38" s="1">
        <v>106.7</v>
      </c>
      <c r="Z38" s="1">
        <v>119.1</v>
      </c>
      <c r="AA38" s="1">
        <v>114.5</v>
      </c>
      <c r="AB38" s="1">
        <v>111.9</v>
      </c>
      <c r="AC38" s="1">
        <v>117.7</v>
      </c>
      <c r="AD38" s="1">
        <v>122.4</v>
      </c>
      <c r="AE38" s="1">
        <v>159.19999999999999</v>
      </c>
      <c r="AF38" s="1">
        <v>106.4</v>
      </c>
      <c r="AG38" s="1">
        <v>94.7</v>
      </c>
      <c r="AH38" s="1">
        <v>108.2</v>
      </c>
      <c r="AI38" s="1">
        <v>116.6</v>
      </c>
      <c r="AJ38" s="1">
        <v>120.9</v>
      </c>
      <c r="AK38" s="1">
        <v>102.6</v>
      </c>
      <c r="AL38" s="1">
        <v>101.7</v>
      </c>
      <c r="AM38" s="1">
        <v>98.9</v>
      </c>
      <c r="AN38" s="1">
        <v>93.6</v>
      </c>
      <c r="AO38" s="1">
        <v>120.6</v>
      </c>
      <c r="AP38" s="1">
        <v>110.9</v>
      </c>
      <c r="AQ38" s="1">
        <v>97.5</v>
      </c>
      <c r="AR38" s="1">
        <v>103.1</v>
      </c>
      <c r="AS38" s="1">
        <v>55.8</v>
      </c>
      <c r="AT38" s="1">
        <v>111.4</v>
      </c>
      <c r="AU38" s="1">
        <v>99.8</v>
      </c>
      <c r="AV38" s="1">
        <v>127.5</v>
      </c>
      <c r="AW38" s="1">
        <v>120.5</v>
      </c>
      <c r="AX38" s="1">
        <v>121.8</v>
      </c>
      <c r="AY38" s="1">
        <v>120.8</v>
      </c>
      <c r="AZ38" s="1">
        <v>121.2</v>
      </c>
      <c r="BA38" s="1">
        <v>119.8</v>
      </c>
      <c r="BB38" s="1">
        <v>119.1</v>
      </c>
      <c r="BC38" s="1">
        <v>115.1</v>
      </c>
      <c r="BD38" s="1">
        <v>118.8</v>
      </c>
      <c r="BE38" s="1">
        <v>120.5</v>
      </c>
      <c r="BF38" s="1">
        <v>122.7</v>
      </c>
    </row>
    <row r="39" spans="1:58" ht="13.5" hidden="1" customHeight="1">
      <c r="A39" s="62">
        <v>40544</v>
      </c>
      <c r="B39" s="1">
        <v>113.4</v>
      </c>
      <c r="C39" s="1">
        <v>113.9</v>
      </c>
      <c r="D39" s="1">
        <v>113.1</v>
      </c>
      <c r="E39" s="1">
        <v>109.1</v>
      </c>
      <c r="F39" s="1">
        <v>113.6</v>
      </c>
      <c r="G39" s="1">
        <v>115.9</v>
      </c>
      <c r="H39" s="1">
        <v>111.6</v>
      </c>
      <c r="I39" s="1">
        <v>100.2</v>
      </c>
      <c r="J39" s="1">
        <v>128.19999999999999</v>
      </c>
      <c r="K39" s="1">
        <v>113.6</v>
      </c>
      <c r="L39" s="1">
        <v>121.7</v>
      </c>
      <c r="M39" s="1">
        <v>120.9</v>
      </c>
      <c r="N39" s="1">
        <v>122.6</v>
      </c>
      <c r="O39" s="1">
        <v>126.5</v>
      </c>
      <c r="P39" s="1">
        <v>121.3</v>
      </c>
      <c r="Q39" s="1">
        <v>123.3</v>
      </c>
      <c r="R39" s="1">
        <v>117</v>
      </c>
      <c r="S39" s="1">
        <v>118</v>
      </c>
      <c r="T39" s="1">
        <v>116.9</v>
      </c>
      <c r="U39" s="1">
        <v>116.5</v>
      </c>
      <c r="V39" s="1">
        <v>132.5</v>
      </c>
      <c r="W39" s="1">
        <v>107.6</v>
      </c>
      <c r="X39" s="1">
        <v>107.9</v>
      </c>
      <c r="Y39" s="1">
        <v>106.8</v>
      </c>
      <c r="Z39" s="1">
        <v>119.1</v>
      </c>
      <c r="AA39" s="1">
        <v>114.5</v>
      </c>
      <c r="AB39" s="1">
        <v>111.9</v>
      </c>
      <c r="AC39" s="1">
        <v>117.7</v>
      </c>
      <c r="AD39" s="1">
        <v>122.4</v>
      </c>
      <c r="AE39" s="1">
        <v>159.80000000000001</v>
      </c>
      <c r="AF39" s="1">
        <v>106.3</v>
      </c>
      <c r="AG39" s="1">
        <v>94.4</v>
      </c>
      <c r="AH39" s="1">
        <v>108.8</v>
      </c>
      <c r="AI39" s="1">
        <v>116.5</v>
      </c>
      <c r="AJ39" s="1">
        <v>121</v>
      </c>
      <c r="AK39" s="1">
        <v>103.1</v>
      </c>
      <c r="AL39" s="1">
        <v>101.7</v>
      </c>
      <c r="AM39" s="1">
        <v>101.7</v>
      </c>
      <c r="AN39" s="1">
        <v>96.8</v>
      </c>
      <c r="AO39" s="1">
        <v>121.9</v>
      </c>
      <c r="AP39" s="1">
        <v>109.5</v>
      </c>
      <c r="AQ39" s="1">
        <v>97.3</v>
      </c>
      <c r="AR39" s="1">
        <v>103.2</v>
      </c>
      <c r="AS39" s="1">
        <v>54.1</v>
      </c>
      <c r="AT39" s="1">
        <v>110.5</v>
      </c>
      <c r="AU39" s="1">
        <v>99</v>
      </c>
      <c r="AV39" s="1">
        <v>127.9</v>
      </c>
      <c r="AW39" s="1">
        <v>117.5</v>
      </c>
      <c r="AX39" s="1">
        <v>121.8</v>
      </c>
      <c r="AY39" s="1">
        <v>121.3</v>
      </c>
      <c r="AZ39" s="1">
        <v>121.7</v>
      </c>
      <c r="BA39" s="1">
        <v>120.4</v>
      </c>
      <c r="BB39" s="1">
        <v>119.8</v>
      </c>
      <c r="BC39" s="1">
        <v>115.9</v>
      </c>
      <c r="BD39" s="1">
        <v>118.8</v>
      </c>
      <c r="BE39" s="1">
        <v>123.2</v>
      </c>
      <c r="BF39" s="1">
        <v>123.9</v>
      </c>
    </row>
    <row r="40" spans="1:58" ht="13.5" hidden="1" customHeight="1">
      <c r="A40" s="62">
        <v>40575</v>
      </c>
      <c r="B40" s="1">
        <v>114.1</v>
      </c>
      <c r="C40" s="1">
        <v>113.9</v>
      </c>
      <c r="D40" s="1">
        <v>112.9</v>
      </c>
      <c r="E40" s="1">
        <v>108.2</v>
      </c>
      <c r="F40" s="1">
        <v>113.2</v>
      </c>
      <c r="G40" s="1">
        <v>115.2</v>
      </c>
      <c r="H40" s="1">
        <v>111.7</v>
      </c>
      <c r="I40" s="1">
        <v>103.3</v>
      </c>
      <c r="J40" s="1">
        <v>119.5</v>
      </c>
      <c r="K40" s="1">
        <v>114.4</v>
      </c>
      <c r="L40" s="1">
        <v>125.5</v>
      </c>
      <c r="M40" s="1">
        <v>121.3</v>
      </c>
      <c r="N40" s="1">
        <v>125</v>
      </c>
      <c r="O40" s="1">
        <v>124.2</v>
      </c>
      <c r="P40" s="1">
        <v>125.3</v>
      </c>
      <c r="Q40" s="1">
        <v>123.3</v>
      </c>
      <c r="R40" s="1">
        <v>116.9</v>
      </c>
      <c r="S40" s="1">
        <v>117.8</v>
      </c>
      <c r="T40" s="1">
        <v>116.9</v>
      </c>
      <c r="U40" s="1">
        <v>116.5</v>
      </c>
      <c r="V40" s="1">
        <v>132.6</v>
      </c>
      <c r="W40" s="1">
        <v>107.9</v>
      </c>
      <c r="X40" s="1">
        <v>108.2</v>
      </c>
      <c r="Y40" s="1">
        <v>107</v>
      </c>
      <c r="Z40" s="1">
        <v>119.2</v>
      </c>
      <c r="AA40" s="1">
        <v>114.5</v>
      </c>
      <c r="AB40" s="1">
        <v>111.9</v>
      </c>
      <c r="AC40" s="1">
        <v>118.3</v>
      </c>
      <c r="AD40" s="1">
        <v>122.4</v>
      </c>
      <c r="AE40" s="1">
        <v>160</v>
      </c>
      <c r="AF40" s="1">
        <v>106.1</v>
      </c>
      <c r="AG40" s="1">
        <v>93.8</v>
      </c>
      <c r="AH40" s="1">
        <v>108.7</v>
      </c>
      <c r="AI40" s="1">
        <v>116.6</v>
      </c>
      <c r="AJ40" s="1">
        <v>126.2</v>
      </c>
      <c r="AK40" s="1">
        <v>103.8</v>
      </c>
      <c r="AL40" s="1">
        <v>101.5</v>
      </c>
      <c r="AM40" s="1">
        <v>104.3</v>
      </c>
      <c r="AN40" s="1">
        <v>99.8</v>
      </c>
      <c r="AO40" s="1">
        <v>122.7</v>
      </c>
      <c r="AP40" s="1">
        <v>110.8</v>
      </c>
      <c r="AQ40" s="1">
        <v>97.2</v>
      </c>
      <c r="AR40" s="1">
        <v>103.2</v>
      </c>
      <c r="AS40" s="1">
        <v>53.1</v>
      </c>
      <c r="AT40" s="1">
        <v>110.5</v>
      </c>
      <c r="AU40" s="1">
        <v>98.1</v>
      </c>
      <c r="AV40" s="1">
        <v>127.7</v>
      </c>
      <c r="AW40" s="1">
        <v>120.6</v>
      </c>
      <c r="AX40" s="1">
        <v>121.8</v>
      </c>
      <c r="AY40" s="1">
        <v>121.7</v>
      </c>
      <c r="AZ40" s="1">
        <v>122.3</v>
      </c>
      <c r="BA40" s="1">
        <v>120.1</v>
      </c>
      <c r="BB40" s="1">
        <v>123</v>
      </c>
      <c r="BC40" s="1">
        <v>115.8</v>
      </c>
      <c r="BD40" s="1">
        <v>124.9</v>
      </c>
      <c r="BE40" s="1">
        <v>123.2</v>
      </c>
      <c r="BF40" s="1">
        <v>123.9</v>
      </c>
    </row>
    <row r="41" spans="1:58" ht="13.5" hidden="1" customHeight="1">
      <c r="A41" s="62">
        <v>40603</v>
      </c>
      <c r="B41" s="1">
        <v>115.5</v>
      </c>
      <c r="C41" s="1">
        <v>115.4</v>
      </c>
      <c r="D41" s="1">
        <v>114.5</v>
      </c>
      <c r="E41" s="1">
        <v>108.9</v>
      </c>
      <c r="F41" s="1">
        <v>115.4</v>
      </c>
      <c r="G41" s="1">
        <v>116.6</v>
      </c>
      <c r="H41" s="1">
        <v>112.4</v>
      </c>
      <c r="I41" s="1">
        <v>106.6</v>
      </c>
      <c r="J41" s="1">
        <v>124.7</v>
      </c>
      <c r="K41" s="1">
        <v>115.3</v>
      </c>
      <c r="L41" s="1">
        <v>128.5</v>
      </c>
      <c r="M41" s="1">
        <v>122.2</v>
      </c>
      <c r="N41" s="1">
        <v>125.8</v>
      </c>
      <c r="O41" s="1">
        <v>127.8</v>
      </c>
      <c r="P41" s="1">
        <v>125.2</v>
      </c>
      <c r="Q41" s="1">
        <v>127.9</v>
      </c>
      <c r="R41" s="1">
        <v>122</v>
      </c>
      <c r="S41" s="1">
        <v>121</v>
      </c>
      <c r="T41" s="1">
        <v>119.7</v>
      </c>
      <c r="U41" s="1">
        <v>123.4</v>
      </c>
      <c r="V41" s="1">
        <v>136.5</v>
      </c>
      <c r="W41" s="1">
        <v>108.2</v>
      </c>
      <c r="X41" s="1">
        <v>108.6</v>
      </c>
      <c r="Y41" s="1">
        <v>107.1</v>
      </c>
      <c r="Z41" s="1">
        <v>120.3</v>
      </c>
      <c r="AA41" s="1">
        <v>116.3</v>
      </c>
      <c r="AB41" s="1">
        <v>113.3</v>
      </c>
      <c r="AC41" s="1">
        <v>118.9</v>
      </c>
      <c r="AD41" s="1">
        <v>122.4</v>
      </c>
      <c r="AE41" s="1">
        <v>160.4</v>
      </c>
      <c r="AF41" s="1">
        <v>107</v>
      </c>
      <c r="AG41" s="1">
        <v>93.5</v>
      </c>
      <c r="AH41" s="1">
        <v>108.9</v>
      </c>
      <c r="AI41" s="1">
        <v>118.9</v>
      </c>
      <c r="AJ41" s="1">
        <v>126.5</v>
      </c>
      <c r="AK41" s="1">
        <v>104.9</v>
      </c>
      <c r="AL41" s="1">
        <v>101.8</v>
      </c>
      <c r="AM41" s="1">
        <v>108.2</v>
      </c>
      <c r="AN41" s="1">
        <v>104.6</v>
      </c>
      <c r="AO41" s="1">
        <v>123</v>
      </c>
      <c r="AP41" s="1">
        <v>110.6</v>
      </c>
      <c r="AQ41" s="1">
        <v>97.1</v>
      </c>
      <c r="AR41" s="1">
        <v>103.2</v>
      </c>
      <c r="AS41" s="1">
        <v>52.4</v>
      </c>
      <c r="AT41" s="1">
        <v>111.4</v>
      </c>
      <c r="AU41" s="1">
        <v>98.6</v>
      </c>
      <c r="AV41" s="1">
        <v>127.7</v>
      </c>
      <c r="AW41" s="1">
        <v>123.7</v>
      </c>
      <c r="AX41" s="1">
        <v>132.6</v>
      </c>
      <c r="AY41" s="1">
        <v>123.2</v>
      </c>
      <c r="AZ41" s="1">
        <v>123.3</v>
      </c>
      <c r="BA41" s="1">
        <v>123</v>
      </c>
      <c r="BB41" s="1">
        <v>123.5</v>
      </c>
      <c r="BC41" s="1">
        <v>117.6</v>
      </c>
      <c r="BD41" s="1">
        <v>124.9</v>
      </c>
      <c r="BE41" s="1">
        <v>124.6</v>
      </c>
      <c r="BF41" s="1">
        <v>123.9</v>
      </c>
    </row>
    <row r="42" spans="1:58" ht="13.5" hidden="1" customHeight="1">
      <c r="A42" s="62">
        <v>40634</v>
      </c>
      <c r="B42" s="1">
        <v>116.4</v>
      </c>
      <c r="C42" s="1">
        <v>117.6</v>
      </c>
      <c r="D42" s="1">
        <v>117</v>
      </c>
      <c r="E42" s="1">
        <v>112.1</v>
      </c>
      <c r="F42" s="1">
        <v>118.4</v>
      </c>
      <c r="G42" s="1">
        <v>120.4</v>
      </c>
      <c r="H42" s="1">
        <v>113.2</v>
      </c>
      <c r="I42" s="1">
        <v>108.1</v>
      </c>
      <c r="J42" s="1">
        <v>129.69999999999999</v>
      </c>
      <c r="K42" s="1">
        <v>115.2</v>
      </c>
      <c r="L42" s="1">
        <v>125.8</v>
      </c>
      <c r="M42" s="244">
        <v>120.3</v>
      </c>
      <c r="N42" s="1">
        <v>123.6</v>
      </c>
      <c r="O42" s="1">
        <v>129.4</v>
      </c>
      <c r="P42" s="1">
        <v>121.2</v>
      </c>
      <c r="Q42" s="1">
        <v>127.2</v>
      </c>
      <c r="R42" s="1">
        <v>120.2</v>
      </c>
      <c r="S42" s="1">
        <v>122</v>
      </c>
      <c r="T42" s="1">
        <v>118.1</v>
      </c>
      <c r="U42" s="1">
        <v>121.3</v>
      </c>
      <c r="V42" s="1">
        <v>136.5</v>
      </c>
      <c r="W42" s="1">
        <v>110.5</v>
      </c>
      <c r="X42" s="1">
        <v>110.7</v>
      </c>
      <c r="Y42" s="1">
        <v>109.8</v>
      </c>
      <c r="Z42" s="1">
        <v>122.3</v>
      </c>
      <c r="AA42" s="1">
        <v>119</v>
      </c>
      <c r="AB42" s="1">
        <v>117.2</v>
      </c>
      <c r="AC42" s="1">
        <v>117.9</v>
      </c>
      <c r="AD42" s="1">
        <v>119.6</v>
      </c>
      <c r="AE42" s="1">
        <v>180.1</v>
      </c>
      <c r="AF42" s="1">
        <v>109.6</v>
      </c>
      <c r="AG42" s="1">
        <v>94.7</v>
      </c>
      <c r="AH42" s="1">
        <v>110.9</v>
      </c>
      <c r="AI42" s="1">
        <v>120.2</v>
      </c>
      <c r="AJ42" s="1">
        <v>125.6</v>
      </c>
      <c r="AK42" s="1">
        <v>103.3</v>
      </c>
      <c r="AL42" s="1">
        <v>97.4</v>
      </c>
      <c r="AM42" s="1">
        <v>114.9</v>
      </c>
      <c r="AN42" s="1">
        <v>110.5</v>
      </c>
      <c r="AO42" s="1">
        <v>127.3</v>
      </c>
      <c r="AP42" s="1">
        <v>119.8</v>
      </c>
      <c r="AQ42" s="1">
        <v>99.4</v>
      </c>
      <c r="AR42" s="1">
        <v>103.1</v>
      </c>
      <c r="AS42" s="1">
        <v>50.5</v>
      </c>
      <c r="AT42" s="1">
        <v>112.3</v>
      </c>
      <c r="AU42" s="1">
        <v>100.1</v>
      </c>
      <c r="AV42" s="1">
        <v>128.1</v>
      </c>
      <c r="AW42" s="1">
        <v>124.5</v>
      </c>
      <c r="AX42" s="1">
        <v>140.5</v>
      </c>
      <c r="AY42" s="1">
        <v>123</v>
      </c>
      <c r="AZ42" s="1">
        <v>122.1</v>
      </c>
      <c r="BA42" s="1">
        <v>125.5</v>
      </c>
      <c r="BB42" s="1">
        <v>122.6</v>
      </c>
      <c r="BC42" s="1">
        <v>117.5</v>
      </c>
      <c r="BD42" s="1">
        <v>123.5</v>
      </c>
      <c r="BE42" s="1">
        <v>124.6</v>
      </c>
      <c r="BF42" s="1">
        <v>124.5</v>
      </c>
    </row>
    <row r="43" spans="1:58" ht="13.5" hidden="1" customHeight="1" thickBot="1"/>
    <row r="44" spans="1:58" s="66" customFormat="1" ht="26.25" customHeight="1" thickBot="1">
      <c r="A44" s="65" t="s">
        <v>206</v>
      </c>
      <c r="B44" s="70">
        <f t="shared" ref="B44" si="0">(B17-B5)/B5*100</f>
        <v>8.9506172839506188</v>
      </c>
      <c r="C44" s="190">
        <f t="shared" ref="C44:AJ44" si="1">(C17-C5)/C5*100</f>
        <v>14.736842105263156</v>
      </c>
      <c r="D44" s="190">
        <f t="shared" si="1"/>
        <v>14.767932489451477</v>
      </c>
      <c r="E44" s="190">
        <f t="shared" si="1"/>
        <v>19.383259911894282</v>
      </c>
      <c r="F44" s="190">
        <f t="shared" si="1"/>
        <v>10.585817060637202</v>
      </c>
      <c r="G44" s="190">
        <f t="shared" si="1"/>
        <v>20.348204570184969</v>
      </c>
      <c r="H44" s="190">
        <f t="shared" si="1"/>
        <v>12.668743509865008</v>
      </c>
      <c r="I44" s="190">
        <f t="shared" si="1"/>
        <v>8.8427947598253365</v>
      </c>
      <c r="J44" s="190">
        <f t="shared" si="1"/>
        <v>11.034482758620692</v>
      </c>
      <c r="K44" s="190">
        <f t="shared" si="1"/>
        <v>19.499478623566201</v>
      </c>
      <c r="L44" s="190">
        <f t="shared" si="1"/>
        <v>14.270613107822411</v>
      </c>
      <c r="M44" s="190">
        <f t="shared" si="1"/>
        <v>16.261879619852156</v>
      </c>
      <c r="N44" s="190">
        <f t="shared" si="1"/>
        <v>13.669064748201437</v>
      </c>
      <c r="O44" s="190">
        <f t="shared" si="1"/>
        <v>26.781857451403901</v>
      </c>
      <c r="P44" s="190">
        <f t="shared" si="1"/>
        <v>9.716599190283409</v>
      </c>
      <c r="Q44" s="190">
        <f t="shared" si="1"/>
        <v>10.51567239635995</v>
      </c>
      <c r="R44" s="190">
        <f t="shared" si="1"/>
        <v>8.5427135678391952</v>
      </c>
      <c r="S44" s="190">
        <f t="shared" si="1"/>
        <v>10.393541876892041</v>
      </c>
      <c r="T44" s="190">
        <f t="shared" si="1"/>
        <v>8.3164300202839794</v>
      </c>
      <c r="U44" s="190">
        <f t="shared" si="1"/>
        <v>7.7922077922078046</v>
      </c>
      <c r="V44" s="190">
        <f t="shared" si="1"/>
        <v>13.585291113380999</v>
      </c>
      <c r="W44" s="190">
        <f t="shared" si="1"/>
        <v>4.9494949494949552</v>
      </c>
      <c r="X44" s="190">
        <f t="shared" si="1"/>
        <v>5.465587044534419</v>
      </c>
      <c r="Y44" s="190">
        <f t="shared" si="1"/>
        <v>3.7223340040241331</v>
      </c>
      <c r="Z44" s="190">
        <f t="shared" si="1"/>
        <v>8.444902162718849</v>
      </c>
      <c r="AA44" s="190">
        <f t="shared" si="1"/>
        <v>6.3959390862944137</v>
      </c>
      <c r="AB44" s="190">
        <f t="shared" si="1"/>
        <v>5.5724417426545081</v>
      </c>
      <c r="AC44" s="190">
        <f t="shared" si="1"/>
        <v>17.558886509635965</v>
      </c>
      <c r="AD44" s="190">
        <f t="shared" si="1"/>
        <v>4.6012269938650308</v>
      </c>
      <c r="AE44" s="190">
        <f t="shared" si="1"/>
        <v>26.809954751131208</v>
      </c>
      <c r="AF44" s="190">
        <f t="shared" si="1"/>
        <v>7.5433231396534213</v>
      </c>
      <c r="AG44" s="190">
        <f t="shared" si="1"/>
        <v>1.9172552976791177</v>
      </c>
      <c r="AH44" s="190">
        <f t="shared" si="1"/>
        <v>14.826175869120656</v>
      </c>
      <c r="AI44" s="190">
        <f t="shared" si="1"/>
        <v>9.7636176772867422</v>
      </c>
      <c r="AJ44" s="190">
        <f t="shared" si="1"/>
        <v>11.468812877263572</v>
      </c>
      <c r="AK44" s="190" t="e">
        <f>(#REF!-#REF!)/#REF!*100</f>
        <v>#REF!</v>
      </c>
      <c r="AL44" s="190">
        <f t="shared" ref="AL44:AL66" si="2">(AL17-AL5)/AL5*100</f>
        <v>1.5030060120240483</v>
      </c>
      <c r="AM44" s="190">
        <f t="shared" ref="AM44:AM66" si="3">(AK17-AK5)/AK5*100</f>
        <v>1.2409513960703233</v>
      </c>
      <c r="AN44" s="190">
        <f t="shared" ref="AN44:BF44" si="4">(AN17-AN5)/AN5*100</f>
        <v>-14.86338797814207</v>
      </c>
      <c r="AO44" s="190">
        <f t="shared" si="4"/>
        <v>14.389233954451353</v>
      </c>
      <c r="AP44" s="190">
        <f t="shared" si="4"/>
        <v>14.918918918918916</v>
      </c>
      <c r="AQ44" s="190">
        <f t="shared" si="4"/>
        <v>0.50050050050050054</v>
      </c>
      <c r="AR44" s="190">
        <f t="shared" si="4"/>
        <v>1.4056224899598453</v>
      </c>
      <c r="AS44" s="190">
        <f t="shared" si="4"/>
        <v>-6.4579256360078361</v>
      </c>
      <c r="AT44" s="190">
        <f t="shared" si="4"/>
        <v>14.891416752843838</v>
      </c>
      <c r="AU44" s="190">
        <f t="shared" si="4"/>
        <v>12.382934443288248</v>
      </c>
      <c r="AV44" s="190">
        <f t="shared" si="4"/>
        <v>20.426829268292675</v>
      </c>
      <c r="AW44" s="190">
        <f t="shared" si="4"/>
        <v>13.284518828451885</v>
      </c>
      <c r="AX44" s="190">
        <f t="shared" si="4"/>
        <v>10.187932739861536</v>
      </c>
      <c r="AY44" s="190">
        <f t="shared" si="4"/>
        <v>13.471502590673575</v>
      </c>
      <c r="AZ44" s="190">
        <f t="shared" si="4"/>
        <v>13.124999999999995</v>
      </c>
      <c r="BA44" s="190">
        <f t="shared" si="4"/>
        <v>14.564102564102566</v>
      </c>
      <c r="BB44" s="190">
        <f t="shared" si="4"/>
        <v>12.170385395537526</v>
      </c>
      <c r="BC44" s="190">
        <f t="shared" si="4"/>
        <v>15.534979423868306</v>
      </c>
      <c r="BD44" s="190">
        <f t="shared" si="4"/>
        <v>7.2636815920397986</v>
      </c>
      <c r="BE44" s="190">
        <f t="shared" si="4"/>
        <v>19.622245540398744</v>
      </c>
      <c r="BF44" s="190">
        <f t="shared" si="4"/>
        <v>19.979188345473471</v>
      </c>
    </row>
    <row r="45" spans="1:58" s="66" customFormat="1" ht="26.25" customHeight="1" thickBot="1">
      <c r="A45" s="65" t="s">
        <v>231</v>
      </c>
      <c r="B45" s="70">
        <f t="shared" ref="B45" si="5">(B18-B6)/B6*100</f>
        <v>8.7844739530132721</v>
      </c>
      <c r="C45" s="190">
        <f t="shared" ref="C45:AJ45" si="6">(C18-C6)/C6*100</f>
        <v>13.825363825363823</v>
      </c>
      <c r="D45" s="190">
        <f t="shared" si="6"/>
        <v>13.735691987513011</v>
      </c>
      <c r="E45" s="190">
        <f t="shared" si="6"/>
        <v>17.37242128121607</v>
      </c>
      <c r="F45" s="190">
        <f t="shared" si="6"/>
        <v>10.369609856262828</v>
      </c>
      <c r="G45" s="190">
        <f t="shared" si="6"/>
        <v>16.193480546792856</v>
      </c>
      <c r="H45" s="190">
        <f t="shared" si="6"/>
        <v>12.870275791624101</v>
      </c>
      <c r="I45" s="190">
        <f t="shared" si="6"/>
        <v>-2.4242424242424301</v>
      </c>
      <c r="J45" s="190">
        <f t="shared" si="6"/>
        <v>9.386973180076625</v>
      </c>
      <c r="K45" s="190">
        <f t="shared" si="6"/>
        <v>19.381443298969071</v>
      </c>
      <c r="L45" s="190">
        <f t="shared" si="6"/>
        <v>15.84984358706985</v>
      </c>
      <c r="M45" s="190">
        <f t="shared" si="6"/>
        <v>16.718913270637408</v>
      </c>
      <c r="N45" s="190">
        <f t="shared" si="6"/>
        <v>14.841351074718526</v>
      </c>
      <c r="O45" s="190">
        <f t="shared" si="6"/>
        <v>31.330472103004293</v>
      </c>
      <c r="P45" s="190">
        <f t="shared" si="6"/>
        <v>9.6774193548387046</v>
      </c>
      <c r="Q45" s="190">
        <f t="shared" si="6"/>
        <v>10.965794768611662</v>
      </c>
      <c r="R45" s="190">
        <f t="shared" si="6"/>
        <v>9.0909090909090988</v>
      </c>
      <c r="S45" s="190">
        <f t="shared" si="6"/>
        <v>10.258964143426292</v>
      </c>
      <c r="T45" s="190">
        <f t="shared" si="6"/>
        <v>9.07258064516129</v>
      </c>
      <c r="U45" s="190">
        <f t="shared" si="6"/>
        <v>8.5742771684945254</v>
      </c>
      <c r="V45" s="190">
        <f t="shared" si="6"/>
        <v>13.835198372329613</v>
      </c>
      <c r="W45" s="190">
        <f t="shared" si="6"/>
        <v>5.1411290322580587</v>
      </c>
      <c r="X45" s="190">
        <f t="shared" si="6"/>
        <v>5.6565656565656504</v>
      </c>
      <c r="Y45" s="190">
        <f t="shared" si="6"/>
        <v>4.0201005025125625</v>
      </c>
      <c r="Z45" s="190">
        <f t="shared" si="6"/>
        <v>8.4362139917695504</v>
      </c>
      <c r="AA45" s="190">
        <f t="shared" si="6"/>
        <v>6.3959390862944137</v>
      </c>
      <c r="AB45" s="190">
        <f t="shared" si="6"/>
        <v>5.5724417426545081</v>
      </c>
      <c r="AC45" s="190">
        <f t="shared" si="6"/>
        <v>17.161016949152529</v>
      </c>
      <c r="AD45" s="190">
        <f t="shared" si="6"/>
        <v>4.6012269938650308</v>
      </c>
      <c r="AE45" s="190">
        <f t="shared" si="6"/>
        <v>26.038159371492707</v>
      </c>
      <c r="AF45" s="190">
        <f t="shared" si="6"/>
        <v>6.9838056680162008</v>
      </c>
      <c r="AG45" s="190">
        <f t="shared" si="6"/>
        <v>0.49850448654037888</v>
      </c>
      <c r="AH45" s="190">
        <f t="shared" si="6"/>
        <v>16.358024691358015</v>
      </c>
      <c r="AI45" s="190">
        <f t="shared" si="6"/>
        <v>9.2857142857142811</v>
      </c>
      <c r="AJ45" s="190">
        <f t="shared" si="6"/>
        <v>12.173038229376251</v>
      </c>
      <c r="AK45" s="190" t="e">
        <f>(#REF!-#REF!)/#REF!*100</f>
        <v>#REF!</v>
      </c>
      <c r="AL45" s="190">
        <f t="shared" si="2"/>
        <v>2.5150905432595572</v>
      </c>
      <c r="AM45" s="190">
        <f t="shared" si="3"/>
        <v>1.2257405515832365</v>
      </c>
      <c r="AN45" s="190">
        <f t="shared" ref="AN45:BF45" si="7">(AN18-AN6)/AN6*100</f>
        <v>-17.47474747474747</v>
      </c>
      <c r="AO45" s="190">
        <f t="shared" si="7"/>
        <v>14.213197969543149</v>
      </c>
      <c r="AP45" s="190">
        <f t="shared" si="7"/>
        <v>15.812431842966193</v>
      </c>
      <c r="AQ45" s="190">
        <f t="shared" si="7"/>
        <v>0.80402010050250972</v>
      </c>
      <c r="AR45" s="190">
        <f t="shared" si="7"/>
        <v>1.9153225806451526</v>
      </c>
      <c r="AS45" s="190">
        <f t="shared" si="7"/>
        <v>-6.9813176007866353</v>
      </c>
      <c r="AT45" s="190">
        <f t="shared" si="7"/>
        <v>14.826175869120656</v>
      </c>
      <c r="AU45" s="190">
        <f t="shared" si="7"/>
        <v>11.958762886597931</v>
      </c>
      <c r="AV45" s="190">
        <f t="shared" si="7"/>
        <v>21.673387096774192</v>
      </c>
      <c r="AW45" s="190">
        <f t="shared" si="7"/>
        <v>12.691914022517903</v>
      </c>
      <c r="AX45" s="190">
        <f t="shared" si="7"/>
        <v>10.187932739861536</v>
      </c>
      <c r="AY45" s="190">
        <f t="shared" si="7"/>
        <v>13.594232749742538</v>
      </c>
      <c r="AZ45" s="190">
        <f t="shared" si="7"/>
        <v>13.519091847265216</v>
      </c>
      <c r="BA45" s="190">
        <f t="shared" si="7"/>
        <v>13.729508196721319</v>
      </c>
      <c r="BB45" s="190">
        <f t="shared" si="7"/>
        <v>11.919191919191917</v>
      </c>
      <c r="BC45" s="190">
        <f t="shared" si="7"/>
        <v>15.714285714285719</v>
      </c>
      <c r="BD45" s="190">
        <f t="shared" si="7"/>
        <v>7.2636815920397986</v>
      </c>
      <c r="BE45" s="190">
        <f t="shared" si="7"/>
        <v>19.622245540398744</v>
      </c>
      <c r="BF45" s="190">
        <f t="shared" si="7"/>
        <v>17.995910020449905</v>
      </c>
    </row>
    <row r="46" spans="1:58" s="66" customFormat="1" ht="26.25" customHeight="1" thickBot="1">
      <c r="A46" s="65" t="s">
        <v>256</v>
      </c>
      <c r="B46" s="70">
        <f t="shared" ref="B46" si="8">(B19-B7)/B7*100</f>
        <v>8.3164300202839794</v>
      </c>
      <c r="C46" s="190">
        <f t="shared" ref="C46:AJ46" si="9">(C19-C7)/C7*100</f>
        <v>12.244897959183673</v>
      </c>
      <c r="D46" s="190">
        <f t="shared" si="9"/>
        <v>12.04081632653061</v>
      </c>
      <c r="E46" s="190">
        <f t="shared" si="9"/>
        <v>11.316872427983538</v>
      </c>
      <c r="F46" s="190">
        <f t="shared" si="9"/>
        <v>10.183299389002036</v>
      </c>
      <c r="G46" s="190">
        <f t="shared" si="9"/>
        <v>14.917695473251028</v>
      </c>
      <c r="H46" s="190">
        <f t="shared" si="9"/>
        <v>13.502538071065986</v>
      </c>
      <c r="I46" s="190">
        <f t="shared" si="9"/>
        <v>-7.3746312684365778</v>
      </c>
      <c r="J46" s="190">
        <f t="shared" si="9"/>
        <v>12.890231621349443</v>
      </c>
      <c r="K46" s="190">
        <f t="shared" si="9"/>
        <v>18.507157464212685</v>
      </c>
      <c r="L46" s="190">
        <f t="shared" si="9"/>
        <v>16.185567010309281</v>
      </c>
      <c r="M46" s="190">
        <f t="shared" si="9"/>
        <v>17.3017507723996</v>
      </c>
      <c r="N46" s="190">
        <f t="shared" si="9"/>
        <v>15.494393476044857</v>
      </c>
      <c r="O46" s="190">
        <f t="shared" si="9"/>
        <v>33.190578158458237</v>
      </c>
      <c r="P46" s="190">
        <f t="shared" si="9"/>
        <v>9.9297893681043039</v>
      </c>
      <c r="Q46" s="190">
        <f t="shared" si="9"/>
        <v>10.83249749247743</v>
      </c>
      <c r="R46" s="190">
        <f t="shared" si="9"/>
        <v>8.9641434262948199</v>
      </c>
      <c r="S46" s="190">
        <f t="shared" si="9"/>
        <v>10.416666666666668</v>
      </c>
      <c r="T46" s="190">
        <f t="shared" si="9"/>
        <v>9.3467336683417059</v>
      </c>
      <c r="U46" s="190">
        <f t="shared" si="9"/>
        <v>8.1592039800995053</v>
      </c>
      <c r="V46" s="190">
        <f t="shared" si="9"/>
        <v>13.691683569979718</v>
      </c>
      <c r="W46" s="190">
        <f t="shared" si="9"/>
        <v>4.9246231155778952</v>
      </c>
      <c r="X46" s="190">
        <f t="shared" si="9"/>
        <v>5.3319919517102585</v>
      </c>
      <c r="Y46" s="190">
        <f t="shared" si="9"/>
        <v>4.0120361083249749</v>
      </c>
      <c r="Z46" s="190">
        <f t="shared" si="9"/>
        <v>8.2135523613963031</v>
      </c>
      <c r="AA46" s="190">
        <f t="shared" si="9"/>
        <v>6.3959390862944137</v>
      </c>
      <c r="AB46" s="190">
        <f t="shared" si="9"/>
        <v>5.5724417426545081</v>
      </c>
      <c r="AC46" s="190">
        <f t="shared" si="9"/>
        <v>15.264797507788167</v>
      </c>
      <c r="AD46" s="190">
        <f t="shared" si="9"/>
        <v>4.6012269938650308</v>
      </c>
      <c r="AE46" s="190">
        <f t="shared" si="9"/>
        <v>25.925925925925934</v>
      </c>
      <c r="AF46" s="190">
        <f t="shared" si="9"/>
        <v>7.3811931243680444</v>
      </c>
      <c r="AG46" s="190">
        <f t="shared" si="9"/>
        <v>1.5060240963855422</v>
      </c>
      <c r="AH46" s="190">
        <f t="shared" si="9"/>
        <v>15.714285714285719</v>
      </c>
      <c r="AI46" s="190">
        <f t="shared" si="9"/>
        <v>9.2198581560283621</v>
      </c>
      <c r="AJ46" s="190">
        <f t="shared" si="9"/>
        <v>11.688311688311693</v>
      </c>
      <c r="AK46" s="190" t="e">
        <f>(#REF!-#REF!)/#REF!*100</f>
        <v>#REF!</v>
      </c>
      <c r="AL46" s="190">
        <f t="shared" si="2"/>
        <v>4.2424242424242458</v>
      </c>
      <c r="AM46" s="190">
        <f t="shared" si="3"/>
        <v>0.70635721493441261</v>
      </c>
      <c r="AN46" s="190">
        <f t="shared" ref="AN46:BF46" si="10">(AN19-AN7)/AN7*100</f>
        <v>-22.718631178707231</v>
      </c>
      <c r="AO46" s="190">
        <f t="shared" si="10"/>
        <v>13.796576032225582</v>
      </c>
      <c r="AP46" s="190">
        <f t="shared" si="10"/>
        <v>15.50976138828633</v>
      </c>
      <c r="AQ46" s="190">
        <f t="shared" si="10"/>
        <v>0.60240963855422547</v>
      </c>
      <c r="AR46" s="190">
        <f t="shared" si="10"/>
        <v>1.9153225806451526</v>
      </c>
      <c r="AS46" s="190">
        <f t="shared" si="10"/>
        <v>-8.5210577864838299</v>
      </c>
      <c r="AT46" s="190">
        <f t="shared" si="10"/>
        <v>13.58148893360161</v>
      </c>
      <c r="AU46" s="190">
        <f t="shared" si="10"/>
        <v>11.246200607902729</v>
      </c>
      <c r="AV46" s="190">
        <f t="shared" si="10"/>
        <v>21.428571428571423</v>
      </c>
      <c r="AW46" s="190">
        <f t="shared" si="10"/>
        <v>8.0788177339901512</v>
      </c>
      <c r="AX46" s="190">
        <f t="shared" si="10"/>
        <v>10.187932739861536</v>
      </c>
      <c r="AY46" s="190">
        <f t="shared" si="10"/>
        <v>12.95918367346939</v>
      </c>
      <c r="AZ46" s="190">
        <f t="shared" si="10"/>
        <v>12.627291242362517</v>
      </c>
      <c r="BA46" s="190">
        <f t="shared" si="10"/>
        <v>13.510747185261005</v>
      </c>
      <c r="BB46" s="190">
        <f t="shared" si="10"/>
        <v>11.79435483870968</v>
      </c>
      <c r="BC46" s="190">
        <f t="shared" si="10"/>
        <v>15.602836879432616</v>
      </c>
      <c r="BD46" s="190">
        <f t="shared" si="10"/>
        <v>7.2636815920397986</v>
      </c>
      <c r="BE46" s="190">
        <f t="shared" si="10"/>
        <v>19.622245540398744</v>
      </c>
      <c r="BF46" s="190">
        <f t="shared" si="10"/>
        <v>17.995910020449905</v>
      </c>
    </row>
    <row r="47" spans="1:58" s="66" customFormat="1" ht="26.25" customHeight="1" thickBot="1">
      <c r="A47" s="65" t="s">
        <v>350</v>
      </c>
      <c r="B47" s="70">
        <f t="shared" ref="B47" si="11">(B20-B8)/B8*100</f>
        <v>7.0999999999999934</v>
      </c>
      <c r="C47" s="190">
        <f t="shared" ref="C47:AJ47" si="12">(C20-C8)/C8*100</f>
        <v>10.030090270812437</v>
      </c>
      <c r="D47" s="190">
        <f t="shared" si="12"/>
        <v>9.6288866599799334</v>
      </c>
      <c r="E47" s="190">
        <f t="shared" si="12"/>
        <v>6.2007874015748143</v>
      </c>
      <c r="F47" s="190">
        <f t="shared" si="12"/>
        <v>8.5341365461847403</v>
      </c>
      <c r="G47" s="190">
        <f t="shared" si="12"/>
        <v>11.971830985915483</v>
      </c>
      <c r="H47" s="190">
        <f t="shared" si="12"/>
        <v>13.461538461538458</v>
      </c>
      <c r="I47" s="190">
        <f t="shared" si="12"/>
        <v>-9.8943323727185373</v>
      </c>
      <c r="J47" s="190">
        <f t="shared" si="12"/>
        <v>8.1950207468879572</v>
      </c>
      <c r="K47" s="190">
        <f t="shared" si="12"/>
        <v>17.484662576687128</v>
      </c>
      <c r="L47" s="190">
        <f t="shared" si="12"/>
        <v>15.219611848825323</v>
      </c>
      <c r="M47" s="190">
        <f t="shared" si="12"/>
        <v>15.720081135902639</v>
      </c>
      <c r="N47" s="190">
        <f t="shared" si="12"/>
        <v>14.098690835850958</v>
      </c>
      <c r="O47" s="190">
        <f t="shared" si="12"/>
        <v>27.852004110996926</v>
      </c>
      <c r="P47" s="190">
        <f t="shared" si="12"/>
        <v>9.7097097097096974</v>
      </c>
      <c r="Q47" s="190">
        <f t="shared" si="12"/>
        <v>10.610610610610605</v>
      </c>
      <c r="R47" s="190">
        <f t="shared" si="12"/>
        <v>8.7475149105367915</v>
      </c>
      <c r="S47" s="190">
        <f t="shared" si="12"/>
        <v>10.079051383399213</v>
      </c>
      <c r="T47" s="190">
        <f t="shared" si="12"/>
        <v>8.391608391608397</v>
      </c>
      <c r="U47" s="190">
        <f t="shared" si="12"/>
        <v>8.0516898608349976</v>
      </c>
      <c r="V47" s="190">
        <f t="shared" si="12"/>
        <v>13.562753036437252</v>
      </c>
      <c r="W47" s="190">
        <f t="shared" si="12"/>
        <v>4.8048048048048022</v>
      </c>
      <c r="X47" s="190">
        <f t="shared" si="12"/>
        <v>5.005005005005005</v>
      </c>
      <c r="Y47" s="190">
        <f t="shared" si="12"/>
        <v>4.3129388164493454</v>
      </c>
      <c r="Z47" s="190">
        <f t="shared" si="12"/>
        <v>7.5757575757575761</v>
      </c>
      <c r="AA47" s="190">
        <f t="shared" si="12"/>
        <v>5.6491575817641113</v>
      </c>
      <c r="AB47" s="190">
        <f t="shared" si="12"/>
        <v>4.9603174603174605</v>
      </c>
      <c r="AC47" s="190">
        <f t="shared" si="12"/>
        <v>13.673469387755107</v>
      </c>
      <c r="AD47" s="190">
        <f t="shared" si="12"/>
        <v>4.6012269938650308</v>
      </c>
      <c r="AE47" s="190">
        <f t="shared" si="12"/>
        <v>24.776785714285719</v>
      </c>
      <c r="AF47" s="190">
        <f t="shared" si="12"/>
        <v>7.2144288577154336</v>
      </c>
      <c r="AG47" s="190">
        <f t="shared" si="12"/>
        <v>0.70140280561122537</v>
      </c>
      <c r="AH47" s="190">
        <f t="shared" si="12"/>
        <v>15.784114052953157</v>
      </c>
      <c r="AI47" s="190">
        <f t="shared" si="12"/>
        <v>9.6613545816732955</v>
      </c>
      <c r="AJ47" s="190">
        <f t="shared" si="12"/>
        <v>11.365902293120644</v>
      </c>
      <c r="AK47" s="190" t="e">
        <f>(#REF!-#REF!)/#REF!*100</f>
        <v>#REF!</v>
      </c>
      <c r="AL47" s="190">
        <f t="shared" si="2"/>
        <v>3.4034034034033946</v>
      </c>
      <c r="AM47" s="190">
        <f t="shared" si="3"/>
        <v>-2.1442495126705543</v>
      </c>
      <c r="AN47" s="190">
        <f t="shared" ref="AN47:BF47" si="13">(AN20-AN8)/AN8*100</f>
        <v>-25.000000000000007</v>
      </c>
      <c r="AO47" s="190">
        <f t="shared" si="13"/>
        <v>13.200000000000003</v>
      </c>
      <c r="AP47" s="190">
        <f t="shared" si="13"/>
        <v>4.5808966861598472</v>
      </c>
      <c r="AQ47" s="190">
        <f t="shared" si="13"/>
        <v>0.40201005025126196</v>
      </c>
      <c r="AR47" s="190">
        <f t="shared" si="13"/>
        <v>1.9153225806451526</v>
      </c>
      <c r="AS47" s="190">
        <f t="shared" si="13"/>
        <v>-10.226155358898726</v>
      </c>
      <c r="AT47" s="190">
        <f t="shared" si="13"/>
        <v>13.293051359516619</v>
      </c>
      <c r="AU47" s="190">
        <f t="shared" si="13"/>
        <v>11.223458038422644</v>
      </c>
      <c r="AV47" s="190">
        <f t="shared" si="13"/>
        <v>21.063189568706118</v>
      </c>
      <c r="AW47" s="190">
        <f t="shared" si="13"/>
        <v>7.236180904522616</v>
      </c>
      <c r="AX47" s="190">
        <f t="shared" si="13"/>
        <v>10.187932739861536</v>
      </c>
      <c r="AY47" s="190">
        <f t="shared" si="13"/>
        <v>12.084592145015106</v>
      </c>
      <c r="AZ47" s="190">
        <f t="shared" si="13"/>
        <v>11.523046092184369</v>
      </c>
      <c r="BA47" s="190">
        <f t="shared" si="13"/>
        <v>13.571428571428568</v>
      </c>
      <c r="BB47" s="190">
        <f t="shared" si="13"/>
        <v>12.108980827447024</v>
      </c>
      <c r="BC47" s="190">
        <f t="shared" si="13"/>
        <v>15.571284125379162</v>
      </c>
      <c r="BD47" s="190">
        <f t="shared" si="13"/>
        <v>7.4701195219123493</v>
      </c>
      <c r="BE47" s="190">
        <f t="shared" si="13"/>
        <v>20.041972717733483</v>
      </c>
      <c r="BF47" s="190">
        <f t="shared" si="13"/>
        <v>17.995910020449905</v>
      </c>
    </row>
    <row r="48" spans="1:58" s="66" customFormat="1" ht="26.25" customHeight="1" thickBot="1">
      <c r="A48" s="156" t="s">
        <v>371</v>
      </c>
      <c r="B48" s="70">
        <f t="shared" ref="B48" si="14">(B21-B9)/B9*100</f>
        <v>6.7061143984220877</v>
      </c>
      <c r="C48" s="190">
        <f t="shared" ref="C48:AJ48" si="15">(C21-C9)/C9*100</f>
        <v>7.8063241106719277</v>
      </c>
      <c r="D48" s="190">
        <f t="shared" si="15"/>
        <v>7.2063178677196413</v>
      </c>
      <c r="E48" s="190">
        <f t="shared" si="15"/>
        <v>3.3783783783783785</v>
      </c>
      <c r="F48" s="190">
        <f t="shared" si="15"/>
        <v>6.1569016881827237</v>
      </c>
      <c r="G48" s="190">
        <f t="shared" si="15"/>
        <v>11.607142857142861</v>
      </c>
      <c r="H48" s="190">
        <f t="shared" si="15"/>
        <v>11.630218687872768</v>
      </c>
      <c r="I48" s="190">
        <f t="shared" si="15"/>
        <v>-12.04933586337761</v>
      </c>
      <c r="J48" s="190">
        <f t="shared" si="15"/>
        <v>8.057851239669418</v>
      </c>
      <c r="K48" s="190">
        <f t="shared" si="15"/>
        <v>14.300202839756601</v>
      </c>
      <c r="L48" s="190">
        <f t="shared" si="15"/>
        <v>11.758893280632403</v>
      </c>
      <c r="M48" s="190">
        <f t="shared" si="15"/>
        <v>13.241106719367579</v>
      </c>
      <c r="N48" s="190">
        <f t="shared" si="15"/>
        <v>15.200000000000003</v>
      </c>
      <c r="O48" s="190">
        <f t="shared" si="15"/>
        <v>26.166328600405691</v>
      </c>
      <c r="P48" s="190">
        <f t="shared" si="15"/>
        <v>11.653386454183256</v>
      </c>
      <c r="Q48" s="190">
        <f t="shared" si="15"/>
        <v>11.588411588411597</v>
      </c>
      <c r="R48" s="190">
        <f t="shared" si="15"/>
        <v>8.5232903865213032</v>
      </c>
      <c r="S48" s="190">
        <f t="shared" si="15"/>
        <v>9.744094488188983</v>
      </c>
      <c r="T48" s="190">
        <f t="shared" si="15"/>
        <v>8.134920634920638</v>
      </c>
      <c r="U48" s="190">
        <f t="shared" si="15"/>
        <v>8.0436941410129048</v>
      </c>
      <c r="V48" s="190">
        <f t="shared" si="15"/>
        <v>16.194331983805668</v>
      </c>
      <c r="W48" s="190">
        <f t="shared" si="15"/>
        <v>5.2000000000000028</v>
      </c>
      <c r="X48" s="190">
        <f t="shared" si="15"/>
        <v>5.3946053946054011</v>
      </c>
      <c r="Y48" s="190">
        <f t="shared" si="15"/>
        <v>4.7141424272818488</v>
      </c>
      <c r="Z48" s="190">
        <f t="shared" si="15"/>
        <v>8.3743842364532011</v>
      </c>
      <c r="AA48" s="190">
        <f t="shared" si="15"/>
        <v>5.6491575817641113</v>
      </c>
      <c r="AB48" s="190">
        <f t="shared" si="15"/>
        <v>4.9603174603174605</v>
      </c>
      <c r="AC48" s="190">
        <f t="shared" si="15"/>
        <v>13.205645161290317</v>
      </c>
      <c r="AD48" s="190">
        <f t="shared" si="15"/>
        <v>9.0107737512242938</v>
      </c>
      <c r="AE48" s="190">
        <f t="shared" si="15"/>
        <v>24.067164179104473</v>
      </c>
      <c r="AF48" s="190">
        <f t="shared" si="15"/>
        <v>6.8068068068068035</v>
      </c>
      <c r="AG48" s="190">
        <f t="shared" si="15"/>
        <v>0.80645161290322287</v>
      </c>
      <c r="AH48" s="190">
        <f t="shared" si="15"/>
        <v>13.052208835341366</v>
      </c>
      <c r="AI48" s="190">
        <f t="shared" si="15"/>
        <v>9.7415506958250617</v>
      </c>
      <c r="AJ48" s="190">
        <f t="shared" si="15"/>
        <v>11.011904761904772</v>
      </c>
      <c r="AK48" s="190" t="e">
        <f>(#REF!-#REF!)/#REF!*100</f>
        <v>#REF!</v>
      </c>
      <c r="AL48" s="190">
        <f t="shared" si="2"/>
        <v>2.4950099800399204</v>
      </c>
      <c r="AM48" s="190">
        <f t="shared" si="3"/>
        <v>-3.4416826003824035</v>
      </c>
      <c r="AN48" s="190">
        <f t="shared" ref="AN48:BF48" si="16">(AN21-AN9)/AN9*100</f>
        <v>-26.306913996627312</v>
      </c>
      <c r="AO48" s="190">
        <f t="shared" si="16"/>
        <v>12.303149606299213</v>
      </c>
      <c r="AP48" s="190">
        <f t="shared" si="16"/>
        <v>3.4682080924855572</v>
      </c>
      <c r="AQ48" s="190">
        <f t="shared" si="16"/>
        <v>0.40241448692152054</v>
      </c>
      <c r="AR48" s="190">
        <f t="shared" si="16"/>
        <v>1.9153225806451526</v>
      </c>
      <c r="AS48" s="190">
        <f t="shared" si="16"/>
        <v>-10.337972166998004</v>
      </c>
      <c r="AT48" s="190">
        <f t="shared" si="16"/>
        <v>13.5678391959799</v>
      </c>
      <c r="AU48" s="190">
        <f t="shared" si="16"/>
        <v>11.50353178607468</v>
      </c>
      <c r="AV48" s="190">
        <f t="shared" si="16"/>
        <v>20.941883767535078</v>
      </c>
      <c r="AW48" s="190">
        <f t="shared" si="16"/>
        <v>7.5621890547263622</v>
      </c>
      <c r="AX48" s="190">
        <f t="shared" si="16"/>
        <v>10.187932739861536</v>
      </c>
      <c r="AY48" s="190">
        <f t="shared" si="16"/>
        <v>10.6045589692765</v>
      </c>
      <c r="AZ48" s="190">
        <f t="shared" si="16"/>
        <v>11.111111111111114</v>
      </c>
      <c r="BA48" s="190">
        <f t="shared" si="16"/>
        <v>9.6837944664031586</v>
      </c>
      <c r="BB48" s="190">
        <f t="shared" si="16"/>
        <v>12.900000000000006</v>
      </c>
      <c r="BC48" s="190">
        <f t="shared" si="16"/>
        <v>15.539858728557022</v>
      </c>
      <c r="BD48" s="190">
        <f t="shared" si="16"/>
        <v>10.119047619047622</v>
      </c>
      <c r="BE48" s="190">
        <f t="shared" si="16"/>
        <v>17.802644964394709</v>
      </c>
      <c r="BF48" s="190">
        <f t="shared" si="16"/>
        <v>16.21349446122861</v>
      </c>
    </row>
    <row r="49" spans="1:58" s="66" customFormat="1" ht="26.25" customHeight="1" thickBot="1">
      <c r="A49" s="156" t="s">
        <v>372</v>
      </c>
      <c r="B49" s="70">
        <f t="shared" ref="B49" si="17">(B22-B10)/B10*100</f>
        <v>6.3725490196078427</v>
      </c>
      <c r="C49" s="190">
        <f t="shared" ref="C49:AJ49" si="18">(C22-C10)/C10*100</f>
        <v>6.5302144249512706</v>
      </c>
      <c r="D49" s="190">
        <f t="shared" si="18"/>
        <v>5.8422590068159685</v>
      </c>
      <c r="E49" s="190">
        <f t="shared" si="18"/>
        <v>0.37664783427494486</v>
      </c>
      <c r="F49" s="190">
        <f t="shared" si="18"/>
        <v>5.357142857142863</v>
      </c>
      <c r="G49" s="190">
        <f t="shared" si="18"/>
        <v>11.625615763546795</v>
      </c>
      <c r="H49" s="190">
        <f t="shared" si="18"/>
        <v>9.9221789883268521</v>
      </c>
      <c r="I49" s="190">
        <f t="shared" si="18"/>
        <v>-13.802816901408455</v>
      </c>
      <c r="J49" s="190">
        <f t="shared" si="18"/>
        <v>9.4105480868665925</v>
      </c>
      <c r="K49" s="190">
        <f t="shared" si="18"/>
        <v>13.505461767626608</v>
      </c>
      <c r="L49" s="190">
        <f t="shared" si="18"/>
        <v>9.6525096525096519</v>
      </c>
      <c r="M49" s="190">
        <f t="shared" si="18"/>
        <v>13.569321533923301</v>
      </c>
      <c r="N49" s="190">
        <f t="shared" si="18"/>
        <v>14.482758620689658</v>
      </c>
      <c r="O49" s="190">
        <f t="shared" si="18"/>
        <v>21.352657004830913</v>
      </c>
      <c r="P49" s="190">
        <f t="shared" si="18"/>
        <v>12.202380952380949</v>
      </c>
      <c r="Q49" s="190">
        <f t="shared" si="18"/>
        <v>12.500000000000004</v>
      </c>
      <c r="R49" s="190">
        <f t="shared" si="18"/>
        <v>8.5064292779426403</v>
      </c>
      <c r="S49" s="190">
        <f t="shared" si="18"/>
        <v>10.137795275590562</v>
      </c>
      <c r="T49" s="190">
        <f t="shared" si="18"/>
        <v>7.3746312684365778</v>
      </c>
      <c r="U49" s="190">
        <f t="shared" si="18"/>
        <v>8.0516898608349976</v>
      </c>
      <c r="V49" s="190">
        <f t="shared" si="18"/>
        <v>18.475073313782996</v>
      </c>
      <c r="W49" s="190">
        <f t="shared" si="18"/>
        <v>4.9652432969215488</v>
      </c>
      <c r="X49" s="190">
        <f t="shared" si="18"/>
        <v>5.1587301587301617</v>
      </c>
      <c r="Y49" s="190">
        <f t="shared" si="18"/>
        <v>4.4820717131474099</v>
      </c>
      <c r="Z49" s="190">
        <f t="shared" si="18"/>
        <v>7.9178885630498614</v>
      </c>
      <c r="AA49" s="190">
        <f t="shared" si="18"/>
        <v>5.6491575817641113</v>
      </c>
      <c r="AB49" s="190">
        <f t="shared" si="18"/>
        <v>4.9603174603174605</v>
      </c>
      <c r="AC49" s="190">
        <f t="shared" si="18"/>
        <v>8.5412667946257113</v>
      </c>
      <c r="AD49" s="190">
        <f t="shared" si="18"/>
        <v>9.3841642228739079</v>
      </c>
      <c r="AE49" s="190">
        <f t="shared" si="18"/>
        <v>22.032374100719412</v>
      </c>
      <c r="AF49" s="190">
        <f t="shared" si="18"/>
        <v>6.0575968222442844</v>
      </c>
      <c r="AG49" s="190">
        <f t="shared" si="18"/>
        <v>0.30030030030029742</v>
      </c>
      <c r="AH49" s="190">
        <f t="shared" si="18"/>
        <v>10.609037328094301</v>
      </c>
      <c r="AI49" s="190">
        <f t="shared" si="18"/>
        <v>9.4059405940594054</v>
      </c>
      <c r="AJ49" s="190">
        <f t="shared" si="18"/>
        <v>11.100099108027738</v>
      </c>
      <c r="AK49" s="190" t="e">
        <f>(#REF!-#REF!)/#REF!*100</f>
        <v>#REF!</v>
      </c>
      <c r="AL49" s="190">
        <f t="shared" si="2"/>
        <v>3.3033033033033004</v>
      </c>
      <c r="AM49" s="190">
        <f t="shared" si="3"/>
        <v>-2.892960462873674</v>
      </c>
      <c r="AN49" s="190">
        <f t="shared" ref="AN49:BF49" si="19">(AN22-AN10)/AN10*100</f>
        <v>-26.406926406926406</v>
      </c>
      <c r="AO49" s="190">
        <f t="shared" si="19"/>
        <v>12.389380530973446</v>
      </c>
      <c r="AP49" s="190">
        <f t="shared" si="19"/>
        <v>4.1747572815533953</v>
      </c>
      <c r="AQ49" s="190">
        <f t="shared" si="19"/>
        <v>0.99403578528827041</v>
      </c>
      <c r="AR49" s="190">
        <f t="shared" si="19"/>
        <v>2.6759167492566784</v>
      </c>
      <c r="AS49" s="190">
        <f t="shared" si="19"/>
        <v>-11.752786220871334</v>
      </c>
      <c r="AT49" s="190">
        <f t="shared" si="19"/>
        <v>11.417322834645677</v>
      </c>
      <c r="AU49" s="190">
        <f t="shared" si="19"/>
        <v>7.9333986287953078</v>
      </c>
      <c r="AV49" s="190">
        <f t="shared" si="19"/>
        <v>22</v>
      </c>
      <c r="AW49" s="190">
        <f t="shared" si="19"/>
        <v>5.4687499999999947</v>
      </c>
      <c r="AX49" s="190">
        <f t="shared" si="19"/>
        <v>10.187932739861536</v>
      </c>
      <c r="AY49" s="190">
        <f t="shared" si="19"/>
        <v>9.8328416912487704</v>
      </c>
      <c r="AZ49" s="190">
        <f t="shared" si="19"/>
        <v>10.880316518298715</v>
      </c>
      <c r="BA49" s="190">
        <f t="shared" si="19"/>
        <v>7.5654704170708156</v>
      </c>
      <c r="BB49" s="190">
        <f t="shared" si="19"/>
        <v>12.549800796812743</v>
      </c>
      <c r="BC49" s="190">
        <f t="shared" si="19"/>
        <v>14.498510427010919</v>
      </c>
      <c r="BD49" s="190">
        <f t="shared" si="19"/>
        <v>10.119047619047622</v>
      </c>
      <c r="BE49" s="190">
        <f t="shared" si="19"/>
        <v>16.032064128256511</v>
      </c>
      <c r="BF49" s="190">
        <f t="shared" si="19"/>
        <v>16.21349446122861</v>
      </c>
    </row>
    <row r="50" spans="1:58" s="66" customFormat="1" ht="26.25" customHeight="1" thickBot="1">
      <c r="A50" s="156" t="s">
        <v>407</v>
      </c>
      <c r="B50" s="70">
        <f t="shared" ref="B50" si="20">(B23-B11)/B11*100</f>
        <v>6.1403508771929936</v>
      </c>
      <c r="C50" s="190">
        <f t="shared" ref="C50:AJ50" si="21">(C23-C11)/C11*100</f>
        <v>5.1973051010587019</v>
      </c>
      <c r="D50" s="190">
        <f t="shared" si="21"/>
        <v>4.6198267564966287</v>
      </c>
      <c r="E50" s="190">
        <f t="shared" si="21"/>
        <v>-2.1198156682027625</v>
      </c>
      <c r="F50" s="190">
        <f t="shared" si="21"/>
        <v>4.0433925049309609</v>
      </c>
      <c r="G50" s="190">
        <f t="shared" si="21"/>
        <v>8.3573487031700324</v>
      </c>
      <c r="H50" s="190">
        <f t="shared" si="21"/>
        <v>7.5095057034220449</v>
      </c>
      <c r="I50" s="190">
        <f t="shared" si="21"/>
        <v>-15.38461538461539</v>
      </c>
      <c r="J50" s="190">
        <f t="shared" si="21"/>
        <v>10.948905109489051</v>
      </c>
      <c r="K50" s="190">
        <f t="shared" si="21"/>
        <v>16.649949849548641</v>
      </c>
      <c r="L50" s="190">
        <f t="shared" si="21"/>
        <v>9.624639076034649</v>
      </c>
      <c r="M50" s="190">
        <f t="shared" si="21"/>
        <v>11.725452812202095</v>
      </c>
      <c r="N50" s="190">
        <f t="shared" si="21"/>
        <v>11.980676328502421</v>
      </c>
      <c r="O50" s="190">
        <f t="shared" si="21"/>
        <v>17.370892018779344</v>
      </c>
      <c r="P50" s="190">
        <f t="shared" si="21"/>
        <v>10.14634146341464</v>
      </c>
      <c r="Q50" s="190">
        <f t="shared" si="21"/>
        <v>11.793372319688117</v>
      </c>
      <c r="R50" s="190">
        <f t="shared" si="21"/>
        <v>7.956777996070735</v>
      </c>
      <c r="S50" s="190">
        <f t="shared" si="21"/>
        <v>9.8825831702543976</v>
      </c>
      <c r="T50" s="190">
        <f t="shared" si="21"/>
        <v>7.0312499999999893</v>
      </c>
      <c r="U50" s="190">
        <f t="shared" si="21"/>
        <v>7.4037512339585385</v>
      </c>
      <c r="V50" s="190">
        <f t="shared" si="21"/>
        <v>17.148362235067435</v>
      </c>
      <c r="W50" s="190">
        <f t="shared" si="21"/>
        <v>4.9554013875123886</v>
      </c>
      <c r="X50" s="190">
        <f t="shared" si="21"/>
        <v>5.2475247524752442</v>
      </c>
      <c r="Y50" s="190">
        <f t="shared" si="21"/>
        <v>4.5725646123260519</v>
      </c>
      <c r="Z50" s="190">
        <f t="shared" si="21"/>
        <v>7.5508228460793774</v>
      </c>
      <c r="AA50" s="190">
        <f t="shared" si="21"/>
        <v>5.3868756121449559</v>
      </c>
      <c r="AB50" s="190">
        <f t="shared" si="21"/>
        <v>4.8133595284872355</v>
      </c>
      <c r="AC50" s="190">
        <f t="shared" si="21"/>
        <v>7.3933649289099499</v>
      </c>
      <c r="AD50" s="190">
        <f t="shared" si="21"/>
        <v>9.3841642228739079</v>
      </c>
      <c r="AE50" s="190">
        <f t="shared" si="21"/>
        <v>21.231043710972358</v>
      </c>
      <c r="AF50" s="190">
        <f t="shared" si="21"/>
        <v>5.1130776794493631</v>
      </c>
      <c r="AG50" s="190">
        <f t="shared" si="21"/>
        <v>-0.6979062811565333</v>
      </c>
      <c r="AH50" s="190">
        <f t="shared" si="21"/>
        <v>8.7463556851311957</v>
      </c>
      <c r="AI50" s="190">
        <f t="shared" si="21"/>
        <v>8.6829268292682968</v>
      </c>
      <c r="AJ50" s="190">
        <f t="shared" si="21"/>
        <v>11.298315163528237</v>
      </c>
      <c r="AK50" s="190" t="e">
        <f>(#REF!-#REF!)/#REF!*100</f>
        <v>#REF!</v>
      </c>
      <c r="AL50" s="190">
        <f t="shared" si="2"/>
        <v>2.1868787276341979</v>
      </c>
      <c r="AM50" s="190">
        <f t="shared" si="3"/>
        <v>-1.5533980582524218</v>
      </c>
      <c r="AN50" s="190">
        <f t="shared" ref="AN50:BF50" si="22">(AN23-AN11)/AN11*100</f>
        <v>-16.96178937558248</v>
      </c>
      <c r="AO50" s="190">
        <f t="shared" si="22"/>
        <v>11.71875</v>
      </c>
      <c r="AP50" s="190">
        <f t="shared" si="22"/>
        <v>1.5108593012275677</v>
      </c>
      <c r="AQ50" s="190">
        <f t="shared" si="22"/>
        <v>0.6979062811565333</v>
      </c>
      <c r="AR50" s="190">
        <f t="shared" si="22"/>
        <v>2.2794846382556959</v>
      </c>
      <c r="AS50" s="190">
        <f t="shared" si="22"/>
        <v>-11.630321910695745</v>
      </c>
      <c r="AT50" s="190">
        <f t="shared" si="22"/>
        <v>11.198428290766214</v>
      </c>
      <c r="AU50" s="190">
        <f t="shared" si="22"/>
        <v>6.34765625</v>
      </c>
      <c r="AV50" s="190">
        <f t="shared" si="22"/>
        <v>20.570866141732292</v>
      </c>
      <c r="AW50" s="190">
        <f t="shared" si="22"/>
        <v>10.557768924302783</v>
      </c>
      <c r="AX50" s="190">
        <f t="shared" si="22"/>
        <v>10.187932739861536</v>
      </c>
      <c r="AY50" s="190">
        <f t="shared" si="22"/>
        <v>10.196078431372554</v>
      </c>
      <c r="AZ50" s="190">
        <f t="shared" si="22"/>
        <v>11.264822134387344</v>
      </c>
      <c r="BA50" s="190">
        <f t="shared" si="22"/>
        <v>7.7071290944123323</v>
      </c>
      <c r="BB50" s="190">
        <f t="shared" si="22"/>
        <v>11.712598425196855</v>
      </c>
      <c r="BC50" s="190">
        <f t="shared" si="22"/>
        <v>13.085937499999991</v>
      </c>
      <c r="BD50" s="190">
        <f t="shared" si="22"/>
        <v>10.802775024776997</v>
      </c>
      <c r="BE50" s="190">
        <f t="shared" si="22"/>
        <v>7.8212290502793209</v>
      </c>
      <c r="BF50" s="190">
        <f t="shared" si="22"/>
        <v>15.400000000000006</v>
      </c>
    </row>
    <row r="51" spans="1:58" s="66" customFormat="1" ht="26.25" customHeight="1" thickBot="1">
      <c r="A51" s="156" t="s">
        <v>409</v>
      </c>
      <c r="B51" s="70">
        <f t="shared" ref="B51" si="23">(B24-B12)/B12*100</f>
        <v>5.7281553398058307</v>
      </c>
      <c r="C51" s="190">
        <f t="shared" ref="C51:AJ51" si="24">(C24-C12)/C12*100</f>
        <v>5.0572519083969443</v>
      </c>
      <c r="D51" s="190">
        <f t="shared" si="24"/>
        <v>4.4847328244274838</v>
      </c>
      <c r="E51" s="190">
        <f t="shared" si="24"/>
        <v>-2.481617647058826</v>
      </c>
      <c r="F51" s="190">
        <f t="shared" si="24"/>
        <v>4.1461006910167848</v>
      </c>
      <c r="G51" s="190">
        <f t="shared" si="24"/>
        <v>9.1251175917215459</v>
      </c>
      <c r="H51" s="190">
        <f t="shared" si="24"/>
        <v>8.2061068702290161</v>
      </c>
      <c r="I51" s="190">
        <f t="shared" si="24"/>
        <v>-15.828677839851025</v>
      </c>
      <c r="J51" s="190">
        <f t="shared" si="24"/>
        <v>11.366006256517196</v>
      </c>
      <c r="K51" s="190">
        <f t="shared" si="24"/>
        <v>16.889312977099241</v>
      </c>
      <c r="L51" s="190">
        <f t="shared" si="24"/>
        <v>7.6631977294228895</v>
      </c>
      <c r="M51" s="190">
        <f t="shared" si="24"/>
        <v>9.94371482176361</v>
      </c>
      <c r="N51" s="190">
        <f t="shared" si="24"/>
        <v>12.01923076923077</v>
      </c>
      <c r="O51" s="190">
        <f t="shared" si="24"/>
        <v>15.22140221402214</v>
      </c>
      <c r="P51" s="190">
        <f t="shared" si="24"/>
        <v>10.916179337231972</v>
      </c>
      <c r="Q51" s="190">
        <f t="shared" si="24"/>
        <v>11.359223300970877</v>
      </c>
      <c r="R51" s="190">
        <f t="shared" si="24"/>
        <v>8.062930186823996</v>
      </c>
      <c r="S51" s="190">
        <f t="shared" si="24"/>
        <v>9.57966764418377</v>
      </c>
      <c r="T51" s="190">
        <f t="shared" si="24"/>
        <v>7.4291300097751796</v>
      </c>
      <c r="U51" s="190">
        <f t="shared" si="24"/>
        <v>7.5098814229248951</v>
      </c>
      <c r="V51" s="190">
        <f t="shared" si="24"/>
        <v>16.221374045801525</v>
      </c>
      <c r="W51" s="190">
        <f t="shared" si="24"/>
        <v>5.1485148514851513</v>
      </c>
      <c r="X51" s="190">
        <f t="shared" si="24"/>
        <v>5.3412462908011928</v>
      </c>
      <c r="Y51" s="190">
        <f t="shared" si="24"/>
        <v>4.5634920634920721</v>
      </c>
      <c r="Z51" s="190">
        <f t="shared" si="24"/>
        <v>7.4468085106382862</v>
      </c>
      <c r="AA51" s="190">
        <f t="shared" si="24"/>
        <v>5.3868756121449559</v>
      </c>
      <c r="AB51" s="190">
        <f t="shared" si="24"/>
        <v>4.8133595284872355</v>
      </c>
      <c r="AC51" s="190">
        <f t="shared" si="24"/>
        <v>6.5604498594189318</v>
      </c>
      <c r="AD51" s="190">
        <f t="shared" si="24"/>
        <v>9.3841642228739079</v>
      </c>
      <c r="AE51" s="190">
        <f t="shared" si="24"/>
        <v>20.83704363312555</v>
      </c>
      <c r="AF51" s="190">
        <f t="shared" si="24"/>
        <v>4.5098039215686221</v>
      </c>
      <c r="AG51" s="190">
        <f t="shared" si="24"/>
        <v>-1.094527363184074</v>
      </c>
      <c r="AH51" s="190">
        <f t="shared" si="24"/>
        <v>7.7594568380213396</v>
      </c>
      <c r="AI51" s="190">
        <f t="shared" si="24"/>
        <v>8.1632653061224403</v>
      </c>
      <c r="AJ51" s="190">
        <f t="shared" si="24"/>
        <v>11.199207135777995</v>
      </c>
      <c r="AK51" s="190" t="e">
        <f>(#REF!-#REF!)/#REF!*100</f>
        <v>#REF!</v>
      </c>
      <c r="AL51" s="190">
        <f t="shared" si="2"/>
        <v>2.085402184707045</v>
      </c>
      <c r="AM51" s="190">
        <f t="shared" si="3"/>
        <v>-1.9512195121951219</v>
      </c>
      <c r="AN51" s="190">
        <f t="shared" ref="AN51:BF51" si="25">(AN24-AN12)/AN12*100</f>
        <v>-18.96551724137932</v>
      </c>
      <c r="AO51" s="190">
        <f t="shared" si="25"/>
        <v>11.273080660835756</v>
      </c>
      <c r="AP51" s="190">
        <f t="shared" si="25"/>
        <v>1.5080113100848338</v>
      </c>
      <c r="AQ51" s="190">
        <f t="shared" si="25"/>
        <v>0.29910269192422445</v>
      </c>
      <c r="AR51" s="190">
        <f t="shared" si="25"/>
        <v>2.2794846382556959</v>
      </c>
      <c r="AS51" s="190">
        <f t="shared" si="25"/>
        <v>-15.368639667705086</v>
      </c>
      <c r="AT51" s="190">
        <f t="shared" si="25"/>
        <v>10.459433040078205</v>
      </c>
      <c r="AU51" s="190">
        <f t="shared" si="25"/>
        <v>4.7434656340755135</v>
      </c>
      <c r="AV51" s="190">
        <f t="shared" si="25"/>
        <v>20.767716535433081</v>
      </c>
      <c r="AW51" s="190">
        <f t="shared" si="25"/>
        <v>11.676646706586828</v>
      </c>
      <c r="AX51" s="190">
        <f t="shared" si="25"/>
        <v>10.187932739861536</v>
      </c>
      <c r="AY51" s="190">
        <f t="shared" si="25"/>
        <v>7.8393881453154899</v>
      </c>
      <c r="AZ51" s="190">
        <f t="shared" si="25"/>
        <v>7.6996197718631132</v>
      </c>
      <c r="BA51" s="190">
        <f t="shared" si="25"/>
        <v>8.4384093113482095</v>
      </c>
      <c r="BB51" s="190">
        <f t="shared" si="25"/>
        <v>10.916179337231972</v>
      </c>
      <c r="BC51" s="190">
        <f t="shared" si="25"/>
        <v>11.941747572815531</v>
      </c>
      <c r="BD51" s="190">
        <f t="shared" si="25"/>
        <v>11.576846307385223</v>
      </c>
      <c r="BE51" s="190">
        <f t="shared" si="25"/>
        <v>7.8212290502793209</v>
      </c>
      <c r="BF51" s="190">
        <f t="shared" si="25"/>
        <v>9.9530516431924827</v>
      </c>
    </row>
    <row r="52" spans="1:58" s="66" customFormat="1" ht="26.25" customHeight="1" thickBot="1">
      <c r="A52" s="156" t="s">
        <v>414</v>
      </c>
      <c r="B52" s="70">
        <f t="shared" ref="B52" si="26">(B25-B13)/B13*100</f>
        <v>5.6256062075654816</v>
      </c>
      <c r="C52" s="190">
        <f t="shared" ref="C52:AJ52" si="27">(C25-C13)/C13*100</f>
        <v>4.2654028436018958</v>
      </c>
      <c r="D52" s="190">
        <f t="shared" si="27"/>
        <v>3.6966824644549821</v>
      </c>
      <c r="E52" s="190">
        <f t="shared" si="27"/>
        <v>-2.6678932842686343</v>
      </c>
      <c r="F52" s="190">
        <f t="shared" si="27"/>
        <v>3.1098153547133025</v>
      </c>
      <c r="G52" s="190">
        <f t="shared" si="27"/>
        <v>7.1625344352617057</v>
      </c>
      <c r="H52" s="190">
        <f t="shared" si="27"/>
        <v>9.0909090909090917</v>
      </c>
      <c r="I52" s="190">
        <f t="shared" si="27"/>
        <v>-15.340909090909079</v>
      </c>
      <c r="J52" s="190">
        <f t="shared" si="27"/>
        <v>11.881188118811881</v>
      </c>
      <c r="K52" s="190">
        <f t="shared" si="27"/>
        <v>12.452471482889727</v>
      </c>
      <c r="L52" s="190">
        <f t="shared" si="27"/>
        <v>7.9245283018867978</v>
      </c>
      <c r="M52" s="190">
        <f t="shared" si="27"/>
        <v>8.9302325581395294</v>
      </c>
      <c r="N52" s="190">
        <f t="shared" si="27"/>
        <v>11.311787072243337</v>
      </c>
      <c r="O52" s="190">
        <f t="shared" si="27"/>
        <v>13.381555153707064</v>
      </c>
      <c r="P52" s="190">
        <f t="shared" si="27"/>
        <v>10.541586073500959</v>
      </c>
      <c r="Q52" s="190">
        <f t="shared" si="27"/>
        <v>11.456310679611647</v>
      </c>
      <c r="R52" s="190">
        <f t="shared" si="27"/>
        <v>8.062930186823996</v>
      </c>
      <c r="S52" s="190">
        <f t="shared" si="27"/>
        <v>9.6774193548387153</v>
      </c>
      <c r="T52" s="190">
        <f t="shared" si="27"/>
        <v>7.9333986287953078</v>
      </c>
      <c r="U52" s="190">
        <f t="shared" si="27"/>
        <v>7.2063178677196413</v>
      </c>
      <c r="V52" s="190">
        <f t="shared" si="27"/>
        <v>16.19047619047619</v>
      </c>
      <c r="W52" s="190">
        <f t="shared" si="27"/>
        <v>5.1434223541048496</v>
      </c>
      <c r="X52" s="190">
        <f t="shared" si="27"/>
        <v>5.231984205330698</v>
      </c>
      <c r="Y52" s="190">
        <f t="shared" si="27"/>
        <v>4.7666335650446836</v>
      </c>
      <c r="Z52" s="190">
        <f t="shared" si="27"/>
        <v>7.4468085106382862</v>
      </c>
      <c r="AA52" s="190">
        <f t="shared" si="27"/>
        <v>5.3868756121449559</v>
      </c>
      <c r="AB52" s="190">
        <f t="shared" si="27"/>
        <v>4.8133595284872355</v>
      </c>
      <c r="AC52" s="190">
        <f t="shared" si="27"/>
        <v>6.2383612662942163</v>
      </c>
      <c r="AD52" s="190">
        <f t="shared" si="27"/>
        <v>9.3841642228739079</v>
      </c>
      <c r="AE52" s="190">
        <f t="shared" si="27"/>
        <v>21.141837644959875</v>
      </c>
      <c r="AF52" s="190">
        <f t="shared" si="27"/>
        <v>3.9138943248532287</v>
      </c>
      <c r="AG52" s="190">
        <f t="shared" si="27"/>
        <v>-1.3916500994035701</v>
      </c>
      <c r="AH52" s="190">
        <f t="shared" si="27"/>
        <v>6.5764023210831688</v>
      </c>
      <c r="AI52" s="190">
        <f t="shared" si="27"/>
        <v>7.8564500484966144</v>
      </c>
      <c r="AJ52" s="190">
        <f t="shared" si="27"/>
        <v>10.510805500982322</v>
      </c>
      <c r="AK52" s="190" t="e">
        <f>(#REF!-#REF!)/#REF!*100</f>
        <v>#REF!</v>
      </c>
      <c r="AL52" s="190">
        <f t="shared" si="2"/>
        <v>2.2931206380857398</v>
      </c>
      <c r="AM52" s="190">
        <f t="shared" si="3"/>
        <v>-0.78973346495557462</v>
      </c>
      <c r="AN52" s="190">
        <f t="shared" ref="AN52:BF52" si="28">(AN25-AN13)/AN13*100</f>
        <v>-14.80362537764351</v>
      </c>
      <c r="AO52" s="190">
        <f t="shared" si="28"/>
        <v>10.735009671179878</v>
      </c>
      <c r="AP52" s="190">
        <f t="shared" si="28"/>
        <v>1.6965127238454396</v>
      </c>
      <c r="AQ52" s="190">
        <f t="shared" si="28"/>
        <v>9.9700897308084291E-2</v>
      </c>
      <c r="AR52" s="190">
        <f t="shared" si="28"/>
        <v>2.2794846382556959</v>
      </c>
      <c r="AS52" s="190">
        <f t="shared" si="28"/>
        <v>-17.136886102403349</v>
      </c>
      <c r="AT52" s="190">
        <f t="shared" si="28"/>
        <v>8.0229226361031447</v>
      </c>
      <c r="AU52" s="190">
        <f t="shared" si="28"/>
        <v>1.988636363636372</v>
      </c>
      <c r="AV52" s="190">
        <f t="shared" si="28"/>
        <v>20.64896755162242</v>
      </c>
      <c r="AW52" s="190">
        <f t="shared" si="28"/>
        <v>6.8288119738072934</v>
      </c>
      <c r="AX52" s="190">
        <f t="shared" si="28"/>
        <v>10.187932739861536</v>
      </c>
      <c r="AY52" s="190">
        <f t="shared" si="28"/>
        <v>7.6117982873453851</v>
      </c>
      <c r="AZ52" s="190">
        <f t="shared" si="28"/>
        <v>7.6704545454545539</v>
      </c>
      <c r="BA52" s="190">
        <f t="shared" si="28"/>
        <v>7.5961538461538511</v>
      </c>
      <c r="BB52" s="190">
        <f t="shared" si="28"/>
        <v>10.689990281827017</v>
      </c>
      <c r="BC52" s="190">
        <f t="shared" si="28"/>
        <v>10.30534351145038</v>
      </c>
      <c r="BD52" s="190">
        <f t="shared" si="28"/>
        <v>11.576846307385223</v>
      </c>
      <c r="BE52" s="190">
        <f t="shared" si="28"/>
        <v>7.6208178438661749</v>
      </c>
      <c r="BF52" s="190">
        <f t="shared" si="28"/>
        <v>9.9530516431924827</v>
      </c>
    </row>
    <row r="53" spans="1:58" s="66" customFormat="1" ht="26.25" customHeight="1" thickBot="1">
      <c r="A53" s="156" t="s">
        <v>418</v>
      </c>
      <c r="B53" s="70">
        <f t="shared" ref="B53" si="29">(B26-B14)/B14*100</f>
        <v>6.025267249757035</v>
      </c>
      <c r="C53" s="190">
        <f t="shared" ref="C53:AJ53" si="30">(C26-C14)/C14*100</f>
        <v>3.3898305084745708</v>
      </c>
      <c r="D53" s="190">
        <f t="shared" si="30"/>
        <v>2.728127939793044</v>
      </c>
      <c r="E53" s="190">
        <f t="shared" si="30"/>
        <v>-2.9411764705882382</v>
      </c>
      <c r="F53" s="190">
        <f t="shared" si="30"/>
        <v>2.4999999999999947</v>
      </c>
      <c r="G53" s="190">
        <f t="shared" si="30"/>
        <v>5.9414990859232173</v>
      </c>
      <c r="H53" s="190">
        <f t="shared" si="30"/>
        <v>8.5714285714285712</v>
      </c>
      <c r="I53" s="190">
        <f t="shared" si="30"/>
        <v>-15.27514231499052</v>
      </c>
      <c r="J53" s="190">
        <f t="shared" si="30"/>
        <v>8.6792452830188704</v>
      </c>
      <c r="K53" s="190">
        <f t="shared" si="30"/>
        <v>7.4280408542246974</v>
      </c>
      <c r="L53" s="190">
        <f t="shared" si="30"/>
        <v>9.4827586206896459</v>
      </c>
      <c r="M53" s="190">
        <f t="shared" si="30"/>
        <v>7.8212290502793209</v>
      </c>
      <c r="N53" s="190">
        <f t="shared" si="30"/>
        <v>10.931558935361215</v>
      </c>
      <c r="O53" s="190">
        <f t="shared" si="30"/>
        <v>12.264995523724263</v>
      </c>
      <c r="P53" s="190">
        <f t="shared" si="30"/>
        <v>10.378273520853543</v>
      </c>
      <c r="Q53" s="190">
        <f t="shared" si="30"/>
        <v>11.348205625606212</v>
      </c>
      <c r="R53" s="190">
        <f t="shared" si="30"/>
        <v>7.8585461689587426</v>
      </c>
      <c r="S53" s="190">
        <f t="shared" si="30"/>
        <v>8.9668615984405502</v>
      </c>
      <c r="T53" s="190">
        <f t="shared" si="30"/>
        <v>7.8508341511285566</v>
      </c>
      <c r="U53" s="190">
        <f t="shared" si="30"/>
        <v>7.305034550839097</v>
      </c>
      <c r="V53" s="190">
        <f t="shared" si="30"/>
        <v>16.175071360608946</v>
      </c>
      <c r="W53" s="190">
        <f t="shared" si="30"/>
        <v>4.8275862068965569</v>
      </c>
      <c r="X53" s="190">
        <f t="shared" si="30"/>
        <v>4.9164208456243852</v>
      </c>
      <c r="Y53" s="190">
        <f t="shared" si="30"/>
        <v>4.4510385756676563</v>
      </c>
      <c r="Z53" s="190">
        <f t="shared" si="30"/>
        <v>7.0881226053639761</v>
      </c>
      <c r="AA53" s="190">
        <f t="shared" si="30"/>
        <v>4.9227799227799309</v>
      </c>
      <c r="AB53" s="190">
        <f t="shared" si="30"/>
        <v>4.4616876818622782</v>
      </c>
      <c r="AC53" s="190">
        <f t="shared" si="30"/>
        <v>5.7407407407407431</v>
      </c>
      <c r="AD53" s="190">
        <f t="shared" si="30"/>
        <v>9.3841642228739079</v>
      </c>
      <c r="AE53" s="190">
        <f t="shared" si="30"/>
        <v>20.711111111111123</v>
      </c>
      <c r="AF53" s="190">
        <f t="shared" si="30"/>
        <v>3.5121951219512142</v>
      </c>
      <c r="AG53" s="190">
        <f t="shared" si="30"/>
        <v>-2.0916334661354665</v>
      </c>
      <c r="AH53" s="190">
        <f t="shared" si="30"/>
        <v>5.6949806949807007</v>
      </c>
      <c r="AI53" s="190">
        <f t="shared" si="30"/>
        <v>7.3967339097022116</v>
      </c>
      <c r="AJ53" s="190">
        <f t="shared" si="30"/>
        <v>10.61946902654867</v>
      </c>
      <c r="AK53" s="190" t="e">
        <f>(#REF!-#REF!)/#REF!*100</f>
        <v>#REF!</v>
      </c>
      <c r="AL53" s="190">
        <f t="shared" si="2"/>
        <v>1.7910447761194004</v>
      </c>
      <c r="AM53" s="190">
        <f t="shared" si="3"/>
        <v>3.0581039755351687</v>
      </c>
      <c r="AN53" s="190">
        <f t="shared" ref="AN53:BF53" si="31">(AN26-AN14)/AN14*100</f>
        <v>8.0049261083743843</v>
      </c>
      <c r="AO53" s="190">
        <f t="shared" si="31"/>
        <v>10.047846889952153</v>
      </c>
      <c r="AP53" s="190">
        <f t="shared" si="31"/>
        <v>0.55555555555555025</v>
      </c>
      <c r="AQ53" s="190">
        <f t="shared" si="31"/>
        <v>-0.19920318725099884</v>
      </c>
      <c r="AR53" s="190">
        <f t="shared" si="31"/>
        <v>2.2794846382556959</v>
      </c>
      <c r="AS53" s="190">
        <f t="shared" si="31"/>
        <v>-19.69072164948453</v>
      </c>
      <c r="AT53" s="190">
        <f t="shared" si="31"/>
        <v>9.2664092664092763</v>
      </c>
      <c r="AU53" s="190">
        <f t="shared" si="31"/>
        <v>2.9750479846449083</v>
      </c>
      <c r="AV53" s="190">
        <f t="shared" si="31"/>
        <v>20.058708414872797</v>
      </c>
      <c r="AW53" s="190">
        <f t="shared" si="31"/>
        <v>11.409395973154368</v>
      </c>
      <c r="AX53" s="190">
        <f t="shared" si="31"/>
        <v>10.187932739861536</v>
      </c>
      <c r="AY53" s="190">
        <f t="shared" si="31"/>
        <v>7.6343072573044388</v>
      </c>
      <c r="AZ53" s="190">
        <f t="shared" si="31"/>
        <v>8.2862523540489619</v>
      </c>
      <c r="BA53" s="190">
        <f t="shared" si="31"/>
        <v>6.4333017975402056</v>
      </c>
      <c r="BB53" s="190">
        <f t="shared" si="31"/>
        <v>10.582524271844667</v>
      </c>
      <c r="BC53" s="190">
        <f t="shared" si="31"/>
        <v>9.5825426944971479</v>
      </c>
      <c r="BD53" s="190">
        <f t="shared" si="31"/>
        <v>11.688311688311693</v>
      </c>
      <c r="BE53" s="190">
        <f t="shared" si="31"/>
        <v>7.6208178438661749</v>
      </c>
      <c r="BF53" s="190">
        <f t="shared" si="31"/>
        <v>9.9530516431924827</v>
      </c>
    </row>
    <row r="54" spans="1:58" s="66" customFormat="1" ht="26.25" customHeight="1" thickBot="1">
      <c r="A54" s="156" t="s">
        <v>439</v>
      </c>
      <c r="B54" s="70">
        <f t="shared" ref="B54" si="32">(B27-B15)/B15*100</f>
        <v>5.8994197292069579</v>
      </c>
      <c r="C54" s="190">
        <f t="shared" ref="C54:AJ54" si="33">(C27-C15)/C15*100</f>
        <v>2.031394275161591</v>
      </c>
      <c r="D54" s="190">
        <f t="shared" si="33"/>
        <v>1.198156682027647</v>
      </c>
      <c r="E54" s="190">
        <f t="shared" si="33"/>
        <v>-2.9438822447102142</v>
      </c>
      <c r="F54" s="190">
        <f t="shared" si="33"/>
        <v>1.2229539040451525</v>
      </c>
      <c r="G54" s="190">
        <f t="shared" si="33"/>
        <v>5.7116953762465981</v>
      </c>
      <c r="H54" s="190">
        <f t="shared" si="33"/>
        <v>7.1227741330834062</v>
      </c>
      <c r="I54" s="190">
        <f t="shared" si="33"/>
        <v>-15.764482431149093</v>
      </c>
      <c r="J54" s="190">
        <f t="shared" si="33"/>
        <v>9.6101541251133344</v>
      </c>
      <c r="K54" s="190">
        <f t="shared" si="33"/>
        <v>-0.59880239520958323</v>
      </c>
      <c r="L54" s="190">
        <f t="shared" si="33"/>
        <v>8.1055607917059458</v>
      </c>
      <c r="M54" s="190">
        <f t="shared" si="33"/>
        <v>8.5635359116022212</v>
      </c>
      <c r="N54" s="190">
        <f t="shared" si="33"/>
        <v>11.247637051039703</v>
      </c>
      <c r="O54" s="190">
        <f t="shared" si="33"/>
        <v>11.535048802129547</v>
      </c>
      <c r="P54" s="190">
        <f t="shared" si="33"/>
        <v>11.111111111111111</v>
      </c>
      <c r="Q54" s="190">
        <f t="shared" si="33"/>
        <v>11.121856866537717</v>
      </c>
      <c r="R54" s="190">
        <f t="shared" si="33"/>
        <v>7.6320939334637936</v>
      </c>
      <c r="S54" s="190">
        <f t="shared" si="33"/>
        <v>8.3976833976833998</v>
      </c>
      <c r="T54" s="190">
        <f t="shared" si="33"/>
        <v>7.8201368523949171</v>
      </c>
      <c r="U54" s="190">
        <f t="shared" si="33"/>
        <v>7.2978303747534428</v>
      </c>
      <c r="V54" s="190">
        <f t="shared" si="33"/>
        <v>16.049382716049386</v>
      </c>
      <c r="W54" s="190">
        <f t="shared" si="33"/>
        <v>4.1015624999999893</v>
      </c>
      <c r="X54" s="190">
        <f t="shared" si="33"/>
        <v>4.288499025341137</v>
      </c>
      <c r="Y54" s="190">
        <f t="shared" si="33"/>
        <v>3.6238981390793366</v>
      </c>
      <c r="Z54" s="190">
        <f t="shared" si="33"/>
        <v>7.1839080459770113</v>
      </c>
      <c r="AA54" s="190">
        <f t="shared" si="33"/>
        <v>4.9227799227799309</v>
      </c>
      <c r="AB54" s="190">
        <f t="shared" si="33"/>
        <v>4.4616876818622782</v>
      </c>
      <c r="AC54" s="190">
        <f t="shared" si="33"/>
        <v>5.2293577981651396</v>
      </c>
      <c r="AD54" s="190">
        <f t="shared" si="33"/>
        <v>9.3841642228739079</v>
      </c>
      <c r="AE54" s="190">
        <f t="shared" si="33"/>
        <v>21.428571428571427</v>
      </c>
      <c r="AF54" s="190">
        <f t="shared" si="33"/>
        <v>2.509652509652518</v>
      </c>
      <c r="AG54" s="190">
        <f t="shared" si="33"/>
        <v>-2.5691699604743166</v>
      </c>
      <c r="AH54" s="190">
        <f t="shared" si="33"/>
        <v>2.6070763500931071</v>
      </c>
      <c r="AI54" s="190">
        <f t="shared" si="33"/>
        <v>7.005758157389633</v>
      </c>
      <c r="AJ54" s="190">
        <f t="shared" si="33"/>
        <v>10.294117647058822</v>
      </c>
      <c r="AK54" s="190" t="e">
        <f>(#REF!-#REF!)/#REF!*100</f>
        <v>#REF!</v>
      </c>
      <c r="AL54" s="190">
        <f t="shared" si="2"/>
        <v>1.3916500994035843</v>
      </c>
      <c r="AM54" s="190">
        <f t="shared" si="3"/>
        <v>5.8885383806519549</v>
      </c>
      <c r="AN54" s="190">
        <f t="shared" ref="AN54:BF54" si="34">(AN27-AN15)/AN15*100</f>
        <v>31.714719271623657</v>
      </c>
      <c r="AO54" s="190">
        <f t="shared" si="34"/>
        <v>8.7323943661971803</v>
      </c>
      <c r="AP54" s="190">
        <f t="shared" si="34"/>
        <v>0.74349442379183217</v>
      </c>
      <c r="AQ54" s="190">
        <f t="shared" si="34"/>
        <v>-0.59582919563059433</v>
      </c>
      <c r="AR54" s="190">
        <f t="shared" si="34"/>
        <v>2.2772277227722744</v>
      </c>
      <c r="AS54" s="190">
        <f t="shared" si="34"/>
        <v>-22.018348623853207</v>
      </c>
      <c r="AT54" s="190">
        <f t="shared" si="34"/>
        <v>8.1106870229007626</v>
      </c>
      <c r="AU54" s="190">
        <f t="shared" si="34"/>
        <v>1.6997167138810172</v>
      </c>
      <c r="AV54" s="190">
        <f t="shared" si="34"/>
        <v>20.058139534883722</v>
      </c>
      <c r="AW54" s="190">
        <f t="shared" si="34"/>
        <v>8.5330776605944436</v>
      </c>
      <c r="AX54" s="190">
        <f t="shared" si="34"/>
        <v>10.187932739861536</v>
      </c>
      <c r="AY54" s="190">
        <f t="shared" si="34"/>
        <v>8.0524344569288466</v>
      </c>
      <c r="AZ54" s="190">
        <f t="shared" si="34"/>
        <v>8.0373831775700886</v>
      </c>
      <c r="BA54" s="190">
        <f t="shared" si="34"/>
        <v>8.1843838193791179</v>
      </c>
      <c r="BB54" s="190">
        <f t="shared" si="34"/>
        <v>8.6629001883239205</v>
      </c>
      <c r="BC54" s="190">
        <f t="shared" si="34"/>
        <v>8.5740913327120243</v>
      </c>
      <c r="BD54" s="190">
        <f t="shared" si="34"/>
        <v>11.034482758620692</v>
      </c>
      <c r="BE54" s="190">
        <f t="shared" si="34"/>
        <v>6.9892473118279677</v>
      </c>
      <c r="BF54" s="190">
        <f t="shared" si="34"/>
        <v>4.0763226366001764</v>
      </c>
    </row>
    <row r="55" spans="1:58" s="66" customFormat="1" ht="26.25" customHeight="1" thickBot="1">
      <c r="A55" s="156" t="s">
        <v>440</v>
      </c>
      <c r="B55" s="70">
        <f t="shared" ref="B55" si="35">(B28-B16)/B16*100</f>
        <v>5.3588516746411425</v>
      </c>
      <c r="C55" s="190">
        <f t="shared" ref="C55:AJ55" si="36">(C28-C16)/C16*100</f>
        <v>1.568265682656816</v>
      </c>
      <c r="D55" s="190">
        <f t="shared" si="36"/>
        <v>0.73800738007379807</v>
      </c>
      <c r="E55" s="190">
        <f t="shared" si="36"/>
        <v>-3.1336405529953968</v>
      </c>
      <c r="F55" s="190">
        <f t="shared" si="36"/>
        <v>0.37558685446009921</v>
      </c>
      <c r="G55" s="190">
        <f t="shared" si="36"/>
        <v>5.3393665158371091</v>
      </c>
      <c r="H55" s="190">
        <f t="shared" si="36"/>
        <v>6.841611996251169</v>
      </c>
      <c r="I55" s="190">
        <f t="shared" si="36"/>
        <v>-14.132553606237819</v>
      </c>
      <c r="J55" s="190">
        <f t="shared" si="36"/>
        <v>10.275229357798167</v>
      </c>
      <c r="K55" s="190">
        <f t="shared" si="36"/>
        <v>-2.0583190394511077</v>
      </c>
      <c r="L55" s="190">
        <f t="shared" si="36"/>
        <v>7.8947368421052548</v>
      </c>
      <c r="M55" s="190">
        <f t="shared" si="36"/>
        <v>7.8971533516988002</v>
      </c>
      <c r="N55" s="190">
        <f t="shared" si="36"/>
        <v>10.174152153987176</v>
      </c>
      <c r="O55" s="190">
        <f t="shared" si="36"/>
        <v>10.963748894783382</v>
      </c>
      <c r="P55" s="190">
        <f t="shared" si="36"/>
        <v>9.8330241187384129</v>
      </c>
      <c r="Q55" s="190">
        <f t="shared" si="36"/>
        <v>9.9426386233269657</v>
      </c>
      <c r="R55" s="190">
        <f t="shared" si="36"/>
        <v>6.6860465116278984</v>
      </c>
      <c r="S55" s="190">
        <f t="shared" si="36"/>
        <v>7.5743048897411374</v>
      </c>
      <c r="T55" s="190">
        <f t="shared" si="36"/>
        <v>7.385811467444114</v>
      </c>
      <c r="U55" s="190">
        <f t="shared" si="36"/>
        <v>5.9280855199222486</v>
      </c>
      <c r="V55" s="190">
        <f t="shared" si="36"/>
        <v>14.634146341463422</v>
      </c>
      <c r="W55" s="190">
        <f t="shared" si="36"/>
        <v>3.1945788964181965</v>
      </c>
      <c r="X55" s="190">
        <f t="shared" si="36"/>
        <v>3.0858244937319217</v>
      </c>
      <c r="Y55" s="190">
        <f t="shared" si="36"/>
        <v>3.216374269005859</v>
      </c>
      <c r="Z55" s="190">
        <f t="shared" si="36"/>
        <v>7.0813397129186662</v>
      </c>
      <c r="AA55" s="190">
        <f t="shared" si="36"/>
        <v>4.9227799227799309</v>
      </c>
      <c r="AB55" s="190">
        <f t="shared" si="36"/>
        <v>4.4616876818622782</v>
      </c>
      <c r="AC55" s="190">
        <f t="shared" si="36"/>
        <v>4.7402005469462196</v>
      </c>
      <c r="AD55" s="190">
        <f t="shared" si="36"/>
        <v>9.3841642228739079</v>
      </c>
      <c r="AE55" s="190">
        <f t="shared" si="36"/>
        <v>21.537086684539762</v>
      </c>
      <c r="AF55" s="190">
        <f t="shared" si="36"/>
        <v>1.3397129186602925</v>
      </c>
      <c r="AG55" s="190">
        <f t="shared" si="36"/>
        <v>-3.5398230088495657</v>
      </c>
      <c r="AH55" s="190">
        <f t="shared" si="36"/>
        <v>-0.54545454545454031</v>
      </c>
      <c r="AI55" s="190">
        <f t="shared" si="36"/>
        <v>6.7812798471824198</v>
      </c>
      <c r="AJ55" s="190">
        <f t="shared" si="36"/>
        <v>9.1328413284132761</v>
      </c>
      <c r="AK55" s="190" t="e">
        <f>(#REF!-#REF!)/#REF!*100</f>
        <v>#REF!</v>
      </c>
      <c r="AL55" s="190">
        <f t="shared" si="2"/>
        <v>1.0869565217391248</v>
      </c>
      <c r="AM55" s="190">
        <f t="shared" si="3"/>
        <v>4.6487603305785132</v>
      </c>
      <c r="AN55" s="190">
        <f t="shared" ref="AN55:BF55" si="37">(AN28-AN16)/AN16*100</f>
        <v>22.115384615384627</v>
      </c>
      <c r="AO55" s="190">
        <f t="shared" si="37"/>
        <v>7.9851439182915458</v>
      </c>
      <c r="AP55" s="190">
        <f t="shared" si="37"/>
        <v>1.1194029850746294</v>
      </c>
      <c r="AQ55" s="190">
        <f t="shared" si="37"/>
        <v>-0.49751243781094528</v>
      </c>
      <c r="AR55" s="190">
        <f t="shared" si="37"/>
        <v>2.2772277227722744</v>
      </c>
      <c r="AS55" s="190">
        <f t="shared" si="37"/>
        <v>-22.026887280248186</v>
      </c>
      <c r="AT55" s="190">
        <f t="shared" si="37"/>
        <v>6.3327032136105883</v>
      </c>
      <c r="AU55" s="190">
        <f t="shared" si="37"/>
        <v>0.3752345215759903</v>
      </c>
      <c r="AV55" s="190">
        <f t="shared" si="37"/>
        <v>18.120805369127524</v>
      </c>
      <c r="AW55" s="190">
        <f t="shared" si="37"/>
        <v>5.9659090909091024</v>
      </c>
      <c r="AX55" s="190">
        <f t="shared" si="37"/>
        <v>10.187932739861536</v>
      </c>
      <c r="AY55" s="190">
        <f t="shared" si="37"/>
        <v>7.8066914498141324</v>
      </c>
      <c r="AZ55" s="190">
        <f t="shared" si="37"/>
        <v>7.7994428969359246</v>
      </c>
      <c r="BA55" s="190">
        <f t="shared" si="37"/>
        <v>7.7209302325581373</v>
      </c>
      <c r="BB55" s="190">
        <f t="shared" si="37"/>
        <v>8.4699453551912551</v>
      </c>
      <c r="BC55" s="190">
        <f t="shared" si="37"/>
        <v>6.6055045871559663</v>
      </c>
      <c r="BD55" s="190">
        <f t="shared" si="37"/>
        <v>11.038961038961045</v>
      </c>
      <c r="BE55" s="190">
        <f t="shared" si="37"/>
        <v>6.9892473118279677</v>
      </c>
      <c r="BF55" s="190">
        <f t="shared" si="37"/>
        <v>4.0763226366001764</v>
      </c>
    </row>
    <row r="56" spans="1:58" s="66" customFormat="1" ht="26.25" customHeight="1" thickBot="1">
      <c r="A56" s="156" t="s">
        <v>441</v>
      </c>
      <c r="B56" s="70">
        <f t="shared" ref="B56" si="38">(B29-B17)/B17*100</f>
        <v>4.8158640226628835</v>
      </c>
      <c r="C56" s="190">
        <f t="shared" ref="C56:AJ56" si="39">(C29-C17)/C17*100</f>
        <v>1.0091743119266003</v>
      </c>
      <c r="D56" s="190">
        <f t="shared" si="39"/>
        <v>0.36764705882353466</v>
      </c>
      <c r="E56" s="190">
        <f t="shared" si="39"/>
        <v>-3.0442804428044385</v>
      </c>
      <c r="F56" s="190">
        <f t="shared" si="39"/>
        <v>-0.55762081784386097</v>
      </c>
      <c r="G56" s="190">
        <f t="shared" si="39"/>
        <v>5.1537070524412325</v>
      </c>
      <c r="H56" s="190">
        <f t="shared" si="39"/>
        <v>5.1612903225806397</v>
      </c>
      <c r="I56" s="190">
        <f t="shared" si="39"/>
        <v>-11.935807422266805</v>
      </c>
      <c r="J56" s="190">
        <f t="shared" si="39"/>
        <v>6.4773735581188969</v>
      </c>
      <c r="K56" s="190">
        <f t="shared" si="39"/>
        <v>-2.4432809773123885</v>
      </c>
      <c r="L56" s="190">
        <f t="shared" si="39"/>
        <v>10.083256244218322</v>
      </c>
      <c r="M56" s="190">
        <f t="shared" si="39"/>
        <v>7.1752951861943748</v>
      </c>
      <c r="N56" s="190">
        <f t="shared" si="39"/>
        <v>8.8607594936708978</v>
      </c>
      <c r="O56" s="190">
        <f t="shared" si="39"/>
        <v>6.8994889267461614</v>
      </c>
      <c r="P56" s="190">
        <f t="shared" si="39"/>
        <v>9.5018450184501813</v>
      </c>
      <c r="Q56" s="190">
        <f t="shared" si="39"/>
        <v>11.070448307410805</v>
      </c>
      <c r="R56" s="190">
        <f t="shared" si="39"/>
        <v>7.0370370370370319</v>
      </c>
      <c r="S56" s="190">
        <f t="shared" si="39"/>
        <v>6.2157221206581328</v>
      </c>
      <c r="T56" s="190">
        <f t="shared" si="39"/>
        <v>6.7415730337078674</v>
      </c>
      <c r="U56" s="190">
        <f t="shared" si="39"/>
        <v>7.3215940685820113</v>
      </c>
      <c r="V56" s="190">
        <f t="shared" si="39"/>
        <v>16.906474820143881</v>
      </c>
      <c r="W56" s="190">
        <f t="shared" si="39"/>
        <v>2.6948989412896989</v>
      </c>
      <c r="X56" s="190">
        <f t="shared" si="39"/>
        <v>2.5911708253358952</v>
      </c>
      <c r="Y56" s="190">
        <f t="shared" si="39"/>
        <v>2.8128031037827408</v>
      </c>
      <c r="Z56" s="190">
        <f t="shared" si="39"/>
        <v>6.9325735992402633</v>
      </c>
      <c r="AA56" s="190">
        <f t="shared" si="39"/>
        <v>4.770992366412214</v>
      </c>
      <c r="AB56" s="190">
        <f t="shared" si="39"/>
        <v>4.318618042226487</v>
      </c>
      <c r="AC56" s="190">
        <f t="shared" si="39"/>
        <v>4.8269581056466278</v>
      </c>
      <c r="AD56" s="190">
        <f t="shared" si="39"/>
        <v>9.3841642228739079</v>
      </c>
      <c r="AE56" s="190">
        <f t="shared" si="39"/>
        <v>21.409455842997325</v>
      </c>
      <c r="AF56" s="190">
        <f t="shared" si="39"/>
        <v>0.66350710900474197</v>
      </c>
      <c r="AG56" s="190">
        <f t="shared" si="39"/>
        <v>-3.2673267326732649</v>
      </c>
      <c r="AH56" s="190">
        <f t="shared" si="39"/>
        <v>-2.4933214603739957</v>
      </c>
      <c r="AI56" s="190">
        <f t="shared" si="39"/>
        <v>5.5243445692883943</v>
      </c>
      <c r="AJ56" s="190">
        <f t="shared" si="39"/>
        <v>7.2202166064981945</v>
      </c>
      <c r="AK56" s="190" t="e">
        <f>(#REF!-#REF!)/#REF!*100</f>
        <v>#REF!</v>
      </c>
      <c r="AL56" s="190">
        <f t="shared" si="2"/>
        <v>1.2833168805528106</v>
      </c>
      <c r="AM56" s="190">
        <f t="shared" si="3"/>
        <v>3.8815117466802826</v>
      </c>
      <c r="AN56" s="190">
        <f t="shared" ref="AN56:BF56" si="40">(AN29-AN17)/AN17*100</f>
        <v>14.890885750962765</v>
      </c>
      <c r="AO56" s="190">
        <f t="shared" si="40"/>
        <v>6.0633484162895952</v>
      </c>
      <c r="AP56" s="190">
        <f t="shared" si="40"/>
        <v>2.1636876763875796</v>
      </c>
      <c r="AQ56" s="190">
        <f t="shared" si="40"/>
        <v>-1.4940239043824699</v>
      </c>
      <c r="AR56" s="190">
        <f t="shared" si="40"/>
        <v>1.4851485148514851</v>
      </c>
      <c r="AS56" s="190">
        <f t="shared" si="40"/>
        <v>-24.372384937238493</v>
      </c>
      <c r="AT56" s="190">
        <f t="shared" si="40"/>
        <v>2.2502250225022502</v>
      </c>
      <c r="AU56" s="190">
        <f t="shared" si="40"/>
        <v>-1.1111111111111138</v>
      </c>
      <c r="AV56" s="190">
        <f t="shared" si="40"/>
        <v>3.9662447257383993</v>
      </c>
      <c r="AW56" s="190">
        <f t="shared" si="40"/>
        <v>9.3259464450600262</v>
      </c>
      <c r="AX56" s="190">
        <f t="shared" si="40"/>
        <v>9.3357271095152523</v>
      </c>
      <c r="AY56" s="190">
        <f t="shared" si="40"/>
        <v>7.3059360730593603</v>
      </c>
      <c r="AZ56" s="190">
        <f t="shared" si="40"/>
        <v>7.3664825046040523</v>
      </c>
      <c r="BA56" s="190">
        <f t="shared" si="40"/>
        <v>6.8039391226499504</v>
      </c>
      <c r="BB56" s="190">
        <f t="shared" si="40"/>
        <v>8.2278481012658311</v>
      </c>
      <c r="BC56" s="190">
        <f t="shared" si="40"/>
        <v>4.0071237756010687</v>
      </c>
      <c r="BD56" s="190">
        <f t="shared" si="40"/>
        <v>11.781076066790355</v>
      </c>
      <c r="BE56" s="190">
        <f t="shared" si="40"/>
        <v>4.7368421052631628</v>
      </c>
      <c r="BF56" s="190">
        <f t="shared" si="40"/>
        <v>4.0763226366001764</v>
      </c>
    </row>
    <row r="57" spans="1:58" s="66" customFormat="1" ht="26.25" customHeight="1" thickBot="1">
      <c r="A57" s="156" t="s">
        <v>455</v>
      </c>
      <c r="B57" s="70">
        <f t="shared" ref="B57" si="41">(B30-B18)/B18*100</f>
        <v>4.4131455399061066</v>
      </c>
      <c r="C57" s="190">
        <f t="shared" ref="C57:AJ57" si="42">(C30-C18)/C18*100</f>
        <v>0.63926940639269669</v>
      </c>
      <c r="D57" s="190">
        <f t="shared" si="42"/>
        <v>0</v>
      </c>
      <c r="E57" s="190">
        <f t="shared" si="42"/>
        <v>-2.9602220166512385</v>
      </c>
      <c r="F57" s="190">
        <f t="shared" si="42"/>
        <v>-0.65116279069767702</v>
      </c>
      <c r="G57" s="190">
        <f t="shared" si="42"/>
        <v>4.7963800904977347</v>
      </c>
      <c r="H57" s="190">
        <f t="shared" si="42"/>
        <v>2.9864253393665132</v>
      </c>
      <c r="I57" s="190">
        <f t="shared" si="42"/>
        <v>-9.9378881987577596</v>
      </c>
      <c r="J57" s="190">
        <f t="shared" si="42"/>
        <v>7.6182136602451864</v>
      </c>
      <c r="K57" s="190">
        <f t="shared" si="42"/>
        <v>-2.590673575129534</v>
      </c>
      <c r="L57" s="190">
        <f t="shared" si="42"/>
        <v>7.8307830783078334</v>
      </c>
      <c r="M57" s="190">
        <f t="shared" si="42"/>
        <v>5.7296329453894286</v>
      </c>
      <c r="N57" s="190">
        <f t="shared" si="42"/>
        <v>7.3083778966131927</v>
      </c>
      <c r="O57" s="190">
        <f t="shared" si="42"/>
        <v>3.0228758169934546</v>
      </c>
      <c r="P57" s="190">
        <f t="shared" si="42"/>
        <v>8.9154411764705905</v>
      </c>
      <c r="Q57" s="190">
        <f t="shared" si="42"/>
        <v>10.607434270172259</v>
      </c>
      <c r="R57" s="190">
        <f t="shared" si="42"/>
        <v>6.3186813186813104</v>
      </c>
      <c r="S57" s="190">
        <f t="shared" si="42"/>
        <v>5.8717253839205057</v>
      </c>
      <c r="T57" s="190">
        <f t="shared" si="42"/>
        <v>6.5619223659889041</v>
      </c>
      <c r="U57" s="190">
        <f t="shared" si="42"/>
        <v>6.5197428833792408</v>
      </c>
      <c r="V57" s="190">
        <f t="shared" si="42"/>
        <v>16.711349419124208</v>
      </c>
      <c r="W57" s="190">
        <f t="shared" si="42"/>
        <v>2.3969319271332696</v>
      </c>
      <c r="X57" s="190">
        <f t="shared" si="42"/>
        <v>2.3900573613766731</v>
      </c>
      <c r="Y57" s="190">
        <f t="shared" si="42"/>
        <v>2.5120772946859846</v>
      </c>
      <c r="Z57" s="190">
        <f t="shared" si="42"/>
        <v>6.8311195445920196</v>
      </c>
      <c r="AA57" s="190">
        <f t="shared" si="42"/>
        <v>4.770992366412214</v>
      </c>
      <c r="AB57" s="190">
        <f t="shared" si="42"/>
        <v>4.318618042226487</v>
      </c>
      <c r="AC57" s="190">
        <f t="shared" si="42"/>
        <v>4.3399638336347302</v>
      </c>
      <c r="AD57" s="190">
        <f t="shared" si="42"/>
        <v>9.3841642228739079</v>
      </c>
      <c r="AE57" s="190">
        <f t="shared" si="42"/>
        <v>21.371326803205712</v>
      </c>
      <c r="AF57" s="190">
        <f t="shared" si="42"/>
        <v>0.18921475875118529</v>
      </c>
      <c r="AG57" s="190">
        <f t="shared" si="42"/>
        <v>-3.4722222222222223</v>
      </c>
      <c r="AH57" s="190">
        <f t="shared" si="42"/>
        <v>-3.5366931918656057</v>
      </c>
      <c r="AI57" s="190">
        <f t="shared" si="42"/>
        <v>5.2287581699346486</v>
      </c>
      <c r="AJ57" s="190">
        <f t="shared" si="42"/>
        <v>6.7264573991031389</v>
      </c>
      <c r="AK57" s="190" t="e">
        <f>(#REF!-#REF!)/#REF!*100</f>
        <v>#REF!</v>
      </c>
      <c r="AL57" s="190">
        <f t="shared" si="2"/>
        <v>0.49067713444553479</v>
      </c>
      <c r="AM57" s="190">
        <f t="shared" si="3"/>
        <v>3.8345105953582355</v>
      </c>
      <c r="AN57" s="190">
        <f t="shared" ref="AN57:BF57" si="43">(AN30-AN18)/AN18*100</f>
        <v>16.279069767441857</v>
      </c>
      <c r="AO57" s="190">
        <f t="shared" si="43"/>
        <v>4.5333333333333279</v>
      </c>
      <c r="AP57" s="190">
        <f t="shared" si="43"/>
        <v>3.1073446327683589</v>
      </c>
      <c r="AQ57" s="190">
        <f t="shared" si="43"/>
        <v>-1.5952143569292068</v>
      </c>
      <c r="AR57" s="190">
        <f t="shared" si="43"/>
        <v>1.3847675568743876</v>
      </c>
      <c r="AS57" s="190">
        <f t="shared" si="43"/>
        <v>-25.792811839323459</v>
      </c>
      <c r="AT57" s="190">
        <f t="shared" si="43"/>
        <v>-0.71237756010685405</v>
      </c>
      <c r="AU57" s="190">
        <f t="shared" si="43"/>
        <v>-3.7753222836095714</v>
      </c>
      <c r="AV57" s="190">
        <f t="shared" si="43"/>
        <v>2.8169014084506969</v>
      </c>
      <c r="AW57" s="190">
        <f t="shared" si="43"/>
        <v>2.1798365122615855</v>
      </c>
      <c r="AX57" s="190">
        <f t="shared" si="43"/>
        <v>9.3357271095152523</v>
      </c>
      <c r="AY57" s="190">
        <f t="shared" si="43"/>
        <v>6.8902991840435259</v>
      </c>
      <c r="AZ57" s="190">
        <f t="shared" si="43"/>
        <v>6.6363636363636331</v>
      </c>
      <c r="BA57" s="190">
        <f t="shared" si="43"/>
        <v>7.3873873873873901</v>
      </c>
      <c r="BB57" s="190">
        <f t="shared" si="43"/>
        <v>8.1227436823104693</v>
      </c>
      <c r="BC57" s="190">
        <f t="shared" si="43"/>
        <v>3.0864197530864197</v>
      </c>
      <c r="BD57" s="190">
        <f t="shared" si="43"/>
        <v>11.873840445269014</v>
      </c>
      <c r="BE57" s="190">
        <f t="shared" si="43"/>
        <v>4.7368421052631628</v>
      </c>
      <c r="BF57" s="190">
        <f t="shared" si="43"/>
        <v>3.9861351819757314</v>
      </c>
    </row>
    <row r="58" spans="1:58" s="66" customFormat="1" ht="26.25" customHeight="1" thickBot="1">
      <c r="A58" s="156" t="s">
        <v>256</v>
      </c>
      <c r="B58" s="70">
        <f t="shared" ref="B58" si="44">(B31-B19)/B19*100</f>
        <v>4.3071161048689222</v>
      </c>
      <c r="C58" s="190">
        <f t="shared" ref="C58:AJ58" si="45">(C31-C19)/C19*100</f>
        <v>0.54545454545454031</v>
      </c>
      <c r="D58" s="190">
        <f t="shared" si="45"/>
        <v>-9.1074681238610497E-2</v>
      </c>
      <c r="E58" s="190">
        <f t="shared" si="45"/>
        <v>-3.1423290203327223</v>
      </c>
      <c r="F58" s="190">
        <f t="shared" si="45"/>
        <v>-1.1090573012939027</v>
      </c>
      <c r="G58" s="190">
        <f t="shared" si="45"/>
        <v>4.0286481647269472</v>
      </c>
      <c r="H58" s="190">
        <f t="shared" si="45"/>
        <v>2.3255813953488449</v>
      </c>
      <c r="I58" s="190">
        <f t="shared" si="45"/>
        <v>-6.2632696390658227</v>
      </c>
      <c r="J58" s="190">
        <f t="shared" si="45"/>
        <v>3.6574487065120511</v>
      </c>
      <c r="K58" s="190">
        <f t="shared" si="45"/>
        <v>0</v>
      </c>
      <c r="L58" s="190">
        <f t="shared" si="45"/>
        <v>7.4534161490683148</v>
      </c>
      <c r="M58" s="190">
        <f t="shared" si="45"/>
        <v>3.3362598770851597</v>
      </c>
      <c r="N58" s="190">
        <f t="shared" si="45"/>
        <v>7.1491615180935648</v>
      </c>
      <c r="O58" s="190">
        <f t="shared" si="45"/>
        <v>1.3665594855305374</v>
      </c>
      <c r="P58" s="190">
        <f t="shared" si="45"/>
        <v>9.3065693430656964</v>
      </c>
      <c r="Q58" s="190">
        <f t="shared" si="45"/>
        <v>10.678733031674206</v>
      </c>
      <c r="R58" s="190">
        <f t="shared" si="45"/>
        <v>6.5813528336380145</v>
      </c>
      <c r="S58" s="190">
        <f t="shared" si="45"/>
        <v>5.5705300988319886</v>
      </c>
      <c r="T58" s="190">
        <f t="shared" si="45"/>
        <v>6.6176470588235325</v>
      </c>
      <c r="U58" s="190">
        <f t="shared" si="45"/>
        <v>7.0837166513339493</v>
      </c>
      <c r="V58" s="190">
        <f t="shared" si="45"/>
        <v>16.503122212310441</v>
      </c>
      <c r="W58" s="190">
        <f t="shared" si="45"/>
        <v>2.2988505747126355</v>
      </c>
      <c r="X58" s="190">
        <f t="shared" si="45"/>
        <v>2.2922636103151781</v>
      </c>
      <c r="Y58" s="190">
        <f t="shared" si="45"/>
        <v>2.4108003857280615</v>
      </c>
      <c r="Z58" s="190">
        <f t="shared" si="45"/>
        <v>6.9259962049335835</v>
      </c>
      <c r="AA58" s="190">
        <f t="shared" si="45"/>
        <v>4.770992366412214</v>
      </c>
      <c r="AB58" s="190">
        <f t="shared" si="45"/>
        <v>4.318618042226487</v>
      </c>
      <c r="AC58" s="190">
        <f t="shared" si="45"/>
        <v>4.3243243243243219</v>
      </c>
      <c r="AD58" s="190">
        <f t="shared" si="45"/>
        <v>9.3841642228739079</v>
      </c>
      <c r="AE58" s="190">
        <f t="shared" si="45"/>
        <v>21.568627450980394</v>
      </c>
      <c r="AF58" s="190">
        <f t="shared" si="45"/>
        <v>-0.37664783427495829</v>
      </c>
      <c r="AG58" s="190">
        <f t="shared" si="45"/>
        <v>-4.1543026706231343</v>
      </c>
      <c r="AH58" s="190">
        <f t="shared" si="45"/>
        <v>-3.8800705467372181</v>
      </c>
      <c r="AI58" s="190">
        <f t="shared" si="45"/>
        <v>4.5454545454545512</v>
      </c>
      <c r="AJ58" s="190">
        <f t="shared" si="45"/>
        <v>6.529516994633271</v>
      </c>
      <c r="AK58" s="190" t="e">
        <f>(#REF!-#REF!)/#REF!*100</f>
        <v>#REF!</v>
      </c>
      <c r="AL58" s="190">
        <f t="shared" si="2"/>
        <v>-0.8720930232558195</v>
      </c>
      <c r="AM58" s="190">
        <f t="shared" si="3"/>
        <v>3.3066132264529027</v>
      </c>
      <c r="AN58" s="190">
        <f t="shared" ref="AN58:BF58" si="46">(AN31-AN19)/AN19*100</f>
        <v>18.819188191881917</v>
      </c>
      <c r="AO58" s="190">
        <f t="shared" si="46"/>
        <v>4.0707964601769859</v>
      </c>
      <c r="AP58" s="190">
        <f t="shared" si="46"/>
        <v>2.7230046948356863</v>
      </c>
      <c r="AQ58" s="190">
        <f t="shared" si="46"/>
        <v>-1.7964071856287396</v>
      </c>
      <c r="AR58" s="190">
        <f t="shared" si="46"/>
        <v>1.3847675568743876</v>
      </c>
      <c r="AS58" s="190">
        <f t="shared" si="46"/>
        <v>-27.730192719486084</v>
      </c>
      <c r="AT58" s="190">
        <f t="shared" si="46"/>
        <v>-1.4171833480956675</v>
      </c>
      <c r="AU58" s="190">
        <f t="shared" si="46"/>
        <v>-5.2823315118397058</v>
      </c>
      <c r="AV58" s="190">
        <f t="shared" si="46"/>
        <v>2.8169014084506969</v>
      </c>
      <c r="AW58" s="190">
        <f t="shared" si="46"/>
        <v>2.7347310847766635</v>
      </c>
      <c r="AX58" s="190">
        <f t="shared" si="46"/>
        <v>9.3357271095152523</v>
      </c>
      <c r="AY58" s="190">
        <f t="shared" si="46"/>
        <v>7.0460704607046036</v>
      </c>
      <c r="AZ58" s="190">
        <f t="shared" si="46"/>
        <v>6.6907775768535318</v>
      </c>
      <c r="BA58" s="190">
        <f t="shared" si="46"/>
        <v>7.9350766456266877</v>
      </c>
      <c r="BB58" s="190">
        <f t="shared" si="46"/>
        <v>8.11541929666366</v>
      </c>
      <c r="BC58" s="190">
        <f t="shared" si="46"/>
        <v>2.9798422436459298</v>
      </c>
      <c r="BD58" s="190">
        <f t="shared" si="46"/>
        <v>11.873840445269014</v>
      </c>
      <c r="BE58" s="190">
        <f t="shared" si="46"/>
        <v>4.7368421052631628</v>
      </c>
      <c r="BF58" s="190">
        <f t="shared" si="46"/>
        <v>3.9861351819757314</v>
      </c>
    </row>
    <row r="59" spans="1:58" s="66" customFormat="1" ht="26.25" thickBot="1">
      <c r="A59" s="156" t="s">
        <v>350</v>
      </c>
      <c r="B59" s="70">
        <f t="shared" ref="B59" si="47">(B32-B20)/B20*100</f>
        <v>4.0149393090569667</v>
      </c>
      <c r="C59" s="190">
        <f t="shared" ref="C59:AJ59" si="48">(C32-C20)/C20*100</f>
        <v>0.36463081130354735</v>
      </c>
      <c r="D59" s="190">
        <f t="shared" si="48"/>
        <v>-9.149130832570386E-2</v>
      </c>
      <c r="E59" s="190">
        <f t="shared" si="48"/>
        <v>-3.5217794253938934</v>
      </c>
      <c r="F59" s="190">
        <f t="shared" si="48"/>
        <v>-1.5726179463459655</v>
      </c>
      <c r="G59" s="190">
        <f t="shared" si="48"/>
        <v>4.5822102425876086</v>
      </c>
      <c r="H59" s="190">
        <f t="shared" si="48"/>
        <v>1.9625334522747573</v>
      </c>
      <c r="I59" s="190">
        <f t="shared" si="48"/>
        <v>-5.863539445628998</v>
      </c>
      <c r="J59" s="190">
        <f t="shared" si="48"/>
        <v>4.7938638542665393</v>
      </c>
      <c r="K59" s="190">
        <f t="shared" si="48"/>
        <v>2.4369016536118338</v>
      </c>
      <c r="L59" s="190">
        <f t="shared" si="48"/>
        <v>6.205673758865248</v>
      </c>
      <c r="M59" s="190">
        <f t="shared" si="48"/>
        <v>2.7169149868536446</v>
      </c>
      <c r="N59" s="190">
        <f t="shared" si="48"/>
        <v>6.7078552515445793</v>
      </c>
      <c r="O59" s="190">
        <f t="shared" si="48"/>
        <v>0.96463022508037677</v>
      </c>
      <c r="P59" s="190">
        <f t="shared" si="48"/>
        <v>8.94160583941607</v>
      </c>
      <c r="Q59" s="190">
        <f t="shared" si="48"/>
        <v>10.497737556561081</v>
      </c>
      <c r="R59" s="190">
        <f t="shared" si="48"/>
        <v>6.3071297989030999</v>
      </c>
      <c r="S59" s="190">
        <f t="shared" si="48"/>
        <v>5.475763016157984</v>
      </c>
      <c r="T59" s="190">
        <f t="shared" si="48"/>
        <v>6.9124423963133648</v>
      </c>
      <c r="U59" s="190">
        <f t="shared" si="48"/>
        <v>6.6237350505979791</v>
      </c>
      <c r="V59" s="190">
        <f t="shared" si="48"/>
        <v>16.488413547237062</v>
      </c>
      <c r="W59" s="190">
        <f t="shared" si="48"/>
        <v>2.0057306590257826</v>
      </c>
      <c r="X59" s="190">
        <f t="shared" si="48"/>
        <v>2.0972354623450795</v>
      </c>
      <c r="Y59" s="190">
        <f t="shared" si="48"/>
        <v>2.1153846153846181</v>
      </c>
      <c r="Z59" s="190">
        <f t="shared" si="48"/>
        <v>6.6666666666666607</v>
      </c>
      <c r="AA59" s="190">
        <f t="shared" si="48"/>
        <v>4.5028142589118314</v>
      </c>
      <c r="AB59" s="190">
        <f t="shared" si="48"/>
        <v>3.8752362948960379</v>
      </c>
      <c r="AC59" s="190">
        <f t="shared" si="48"/>
        <v>4.1292639138240519</v>
      </c>
      <c r="AD59" s="190">
        <f t="shared" si="48"/>
        <v>9.3841642228739079</v>
      </c>
      <c r="AE59" s="190">
        <f t="shared" si="48"/>
        <v>22.093023255813957</v>
      </c>
      <c r="AF59" s="190">
        <f t="shared" si="48"/>
        <v>-0.56074766355139649</v>
      </c>
      <c r="AG59" s="190">
        <f t="shared" si="48"/>
        <v>-4.0796019900497456</v>
      </c>
      <c r="AH59" s="190">
        <f t="shared" si="48"/>
        <v>-3.7818821459982379</v>
      </c>
      <c r="AI59" s="190">
        <f t="shared" si="48"/>
        <v>3.9963669391462364</v>
      </c>
      <c r="AJ59" s="190">
        <f t="shared" si="48"/>
        <v>7.2515666965084993</v>
      </c>
      <c r="AK59" s="190" t="e">
        <f>(#REF!-#REF!)/#REF!*100</f>
        <v>#REF!</v>
      </c>
      <c r="AL59" s="190">
        <f t="shared" si="2"/>
        <v>-1.1616650532429844</v>
      </c>
      <c r="AM59" s="190">
        <f t="shared" si="3"/>
        <v>1.9920318725099602</v>
      </c>
      <c r="AN59" s="190">
        <f t="shared" ref="AN59:BF59" si="49">(AN32-AN20)/AN20*100</f>
        <v>12.515042117930211</v>
      </c>
      <c r="AO59" s="190">
        <f t="shared" si="49"/>
        <v>4.0636042402826806</v>
      </c>
      <c r="AP59" s="190">
        <f t="shared" si="49"/>
        <v>2.143522833178003</v>
      </c>
      <c r="AQ59" s="190">
        <f t="shared" si="49"/>
        <v>-1.7017017017017042</v>
      </c>
      <c r="AR59" s="190">
        <f t="shared" si="49"/>
        <v>1.3847675568743876</v>
      </c>
      <c r="AS59" s="190">
        <f t="shared" si="49"/>
        <v>-27.272727272727266</v>
      </c>
      <c r="AT59" s="190">
        <f t="shared" si="49"/>
        <v>-1.5111111111111135</v>
      </c>
      <c r="AU59" s="190">
        <f t="shared" si="49"/>
        <v>-5.9999999999999947</v>
      </c>
      <c r="AV59" s="190">
        <f t="shared" si="49"/>
        <v>2.8169014084506969</v>
      </c>
      <c r="AW59" s="190">
        <f t="shared" si="49"/>
        <v>4.4985941893158365</v>
      </c>
      <c r="AX59" s="190">
        <f t="shared" si="49"/>
        <v>9.3357271095152523</v>
      </c>
      <c r="AY59" s="190">
        <f t="shared" si="49"/>
        <v>10.512129380053912</v>
      </c>
      <c r="AZ59" s="190">
        <f t="shared" si="49"/>
        <v>6.2893081761006293</v>
      </c>
      <c r="BA59" s="190">
        <f t="shared" si="49"/>
        <v>19.856244384546279</v>
      </c>
      <c r="BB59" s="190">
        <f t="shared" si="49"/>
        <v>7.110711071107116</v>
      </c>
      <c r="BC59" s="190">
        <f t="shared" si="49"/>
        <v>1.8372703412073568</v>
      </c>
      <c r="BD59" s="190">
        <f t="shared" si="49"/>
        <v>10.56533827618164</v>
      </c>
      <c r="BE59" s="190">
        <f t="shared" si="49"/>
        <v>4.3706293706293708</v>
      </c>
      <c r="BF59" s="190">
        <f t="shared" si="49"/>
        <v>3.9861351819757314</v>
      </c>
    </row>
    <row r="60" spans="1:58" s="66" customFormat="1" ht="26.25" thickBot="1">
      <c r="A60" s="156" t="s">
        <v>371</v>
      </c>
      <c r="B60" s="70">
        <f t="shared" ref="B60" si="50">(B33-B21)/B21*100</f>
        <v>3.5120147874306813</v>
      </c>
      <c r="C60" s="190">
        <f t="shared" ref="C60:AJ60" si="51">(C33-C21)/C21*100</f>
        <v>1.191567369385895</v>
      </c>
      <c r="D60" s="190">
        <f t="shared" si="51"/>
        <v>0.82872928176796112</v>
      </c>
      <c r="E60" s="190">
        <f t="shared" si="51"/>
        <v>-3.1746031746031669</v>
      </c>
      <c r="F60" s="190">
        <f t="shared" si="51"/>
        <v>-0.2806361085126392</v>
      </c>
      <c r="G60" s="190">
        <f t="shared" si="51"/>
        <v>3.644444444444439</v>
      </c>
      <c r="H60" s="190">
        <f t="shared" si="51"/>
        <v>1.2466607301870043</v>
      </c>
      <c r="I60" s="190">
        <f t="shared" si="51"/>
        <v>-4.4228694714131693</v>
      </c>
      <c r="J60" s="190">
        <f t="shared" si="51"/>
        <v>3.4416826003824177</v>
      </c>
      <c r="K60" s="190">
        <f t="shared" si="51"/>
        <v>8.3407275953859727</v>
      </c>
      <c r="L60" s="190">
        <f t="shared" si="51"/>
        <v>5.393457117595057</v>
      </c>
      <c r="M60" s="190">
        <f t="shared" si="51"/>
        <v>2.09424083769634</v>
      </c>
      <c r="N60" s="190">
        <f t="shared" si="51"/>
        <v>4.9479166666666696</v>
      </c>
      <c r="O60" s="190">
        <f t="shared" si="51"/>
        <v>0.64308681672025492</v>
      </c>
      <c r="P60" s="190">
        <f t="shared" si="51"/>
        <v>6.5120428189116968</v>
      </c>
      <c r="Q60" s="190">
        <f t="shared" si="51"/>
        <v>9.4897045658012473</v>
      </c>
      <c r="R60" s="190">
        <f t="shared" si="51"/>
        <v>6.4840182648401772</v>
      </c>
      <c r="S60" s="190">
        <f t="shared" si="51"/>
        <v>5.2017937219730914</v>
      </c>
      <c r="T60" s="190">
        <f t="shared" si="51"/>
        <v>6.5137614678899034</v>
      </c>
      <c r="U60" s="190">
        <f t="shared" si="51"/>
        <v>6.9852941176470669</v>
      </c>
      <c r="V60" s="190">
        <f t="shared" si="51"/>
        <v>13.850174216027867</v>
      </c>
      <c r="W60" s="190">
        <f t="shared" si="51"/>
        <v>1.6159695817490523</v>
      </c>
      <c r="X60" s="190">
        <f t="shared" si="51"/>
        <v>1.6113744075829413</v>
      </c>
      <c r="Y60" s="190">
        <f t="shared" si="51"/>
        <v>1.72413793103448</v>
      </c>
      <c r="Z60" s="190">
        <f t="shared" si="51"/>
        <v>6.3636363636363633</v>
      </c>
      <c r="AA60" s="190">
        <f t="shared" si="51"/>
        <v>4.5028142589118314</v>
      </c>
      <c r="AB60" s="190">
        <f t="shared" si="51"/>
        <v>3.8752362948960379</v>
      </c>
      <c r="AC60" s="190">
        <f t="shared" si="51"/>
        <v>3.4728406055209313</v>
      </c>
      <c r="AD60" s="190">
        <f t="shared" si="51"/>
        <v>9.3441150044923678</v>
      </c>
      <c r="AE60" s="190">
        <f t="shared" si="51"/>
        <v>17.744360902255636</v>
      </c>
      <c r="AF60" s="190">
        <f t="shared" si="51"/>
        <v>-0.37488284910965852</v>
      </c>
      <c r="AG60" s="190">
        <f t="shared" si="51"/>
        <v>-3.5999999999999943</v>
      </c>
      <c r="AH60" s="190">
        <f t="shared" si="51"/>
        <v>-3.3747779751332128</v>
      </c>
      <c r="AI60" s="190">
        <f t="shared" si="51"/>
        <v>3.6231884057971016</v>
      </c>
      <c r="AJ60" s="190">
        <f t="shared" si="51"/>
        <v>7.5960679177837349</v>
      </c>
      <c r="AK60" s="190" t="e">
        <f>(#REF!-#REF!)/#REF!*100</f>
        <v>#REF!</v>
      </c>
      <c r="AL60" s="190">
        <f t="shared" si="2"/>
        <v>-0.77896786757545977</v>
      </c>
      <c r="AM60" s="190">
        <f t="shared" si="3"/>
        <v>0.99009900990099009</v>
      </c>
      <c r="AN60" s="190">
        <f t="shared" ref="AN60:BF60" si="52">(AN33-AN21)/AN21*100</f>
        <v>4.9199084668192183</v>
      </c>
      <c r="AO60" s="190">
        <f t="shared" si="52"/>
        <v>4.6450482033304219</v>
      </c>
      <c r="AP60" s="190">
        <f t="shared" si="52"/>
        <v>1.9553072625698269</v>
      </c>
      <c r="AQ60" s="190">
        <f t="shared" si="52"/>
        <v>-1.7034068136272573</v>
      </c>
      <c r="AR60" s="190">
        <f t="shared" si="52"/>
        <v>1.3847675568743876</v>
      </c>
      <c r="AS60" s="190">
        <f t="shared" si="52"/>
        <v>-27.494456762749444</v>
      </c>
      <c r="AT60" s="190">
        <f t="shared" si="52"/>
        <v>-2.4778761061946879</v>
      </c>
      <c r="AU60" s="190">
        <f t="shared" si="52"/>
        <v>-7.5113122171945674</v>
      </c>
      <c r="AV60" s="190">
        <f t="shared" si="52"/>
        <v>3.3140016570008286</v>
      </c>
      <c r="AW60" s="190">
        <f t="shared" si="52"/>
        <v>2.6827012025901995</v>
      </c>
      <c r="AX60" s="190">
        <f t="shared" si="52"/>
        <v>9.3357271095152523</v>
      </c>
      <c r="AY60" s="190">
        <f t="shared" si="52"/>
        <v>6.6308243727598626</v>
      </c>
      <c r="AZ60" s="190">
        <f t="shared" si="52"/>
        <v>5.8928571428571379</v>
      </c>
      <c r="BA60" s="190">
        <f t="shared" si="52"/>
        <v>7.927927927927926</v>
      </c>
      <c r="BB60" s="190">
        <f t="shared" si="52"/>
        <v>5.6687333923826317</v>
      </c>
      <c r="BC60" s="190">
        <f t="shared" si="52"/>
        <v>0.78602620087336739</v>
      </c>
      <c r="BD60" s="190">
        <f t="shared" si="52"/>
        <v>7.3873873873873901</v>
      </c>
      <c r="BE60" s="190">
        <f t="shared" si="52"/>
        <v>4.058721934369605</v>
      </c>
      <c r="BF60" s="190">
        <f t="shared" si="52"/>
        <v>5.979202772963597</v>
      </c>
    </row>
    <row r="61" spans="1:58" s="66" customFormat="1" ht="26.25" thickBot="1">
      <c r="A61" s="156" t="s">
        <v>464</v>
      </c>
      <c r="B61" s="70">
        <f t="shared" ref="B61" si="53">(B34-B22)/B22*100</f>
        <v>3.4101382488479293</v>
      </c>
      <c r="C61" s="190">
        <f t="shared" ref="C61:AJ61" si="54">(C34-C22)/C22*100</f>
        <v>1.5553522415370566</v>
      </c>
      <c r="D61" s="190">
        <f t="shared" si="54"/>
        <v>1.2879484820607097</v>
      </c>
      <c r="E61" s="190">
        <f t="shared" si="54"/>
        <v>-1.9699812382739161</v>
      </c>
      <c r="F61" s="190">
        <f t="shared" si="54"/>
        <v>0.56497175141242395</v>
      </c>
      <c r="G61" s="190">
        <f t="shared" si="54"/>
        <v>2.2947925860547294</v>
      </c>
      <c r="H61" s="190">
        <f t="shared" si="54"/>
        <v>0.88495575221238942</v>
      </c>
      <c r="I61" s="190">
        <f t="shared" si="54"/>
        <v>-3.2679738562091507</v>
      </c>
      <c r="J61" s="190">
        <f t="shared" si="54"/>
        <v>4.2533081285444236</v>
      </c>
      <c r="K61" s="190">
        <f t="shared" si="54"/>
        <v>7.8740157480314963</v>
      </c>
      <c r="L61" s="190">
        <f t="shared" si="54"/>
        <v>5.2816901408450709</v>
      </c>
      <c r="M61" s="190">
        <f t="shared" si="54"/>
        <v>1.6450216450216499</v>
      </c>
      <c r="N61" s="190">
        <f t="shared" si="54"/>
        <v>4.3029259896729775</v>
      </c>
      <c r="O61" s="190">
        <f t="shared" si="54"/>
        <v>-1.512738853503178</v>
      </c>
      <c r="P61" s="190">
        <f t="shared" si="54"/>
        <v>6.4544650751547401</v>
      </c>
      <c r="Q61" s="190">
        <f t="shared" si="54"/>
        <v>7.0866141732283543</v>
      </c>
      <c r="R61" s="190">
        <f t="shared" si="54"/>
        <v>6.4721969006380986</v>
      </c>
      <c r="S61" s="190">
        <f t="shared" si="54"/>
        <v>5.0938337801608471</v>
      </c>
      <c r="T61" s="190">
        <f t="shared" si="54"/>
        <v>6.6849816849816817</v>
      </c>
      <c r="U61" s="190">
        <f t="shared" si="54"/>
        <v>7.1757129714811381</v>
      </c>
      <c r="V61" s="190">
        <f t="shared" si="54"/>
        <v>7.838283828382826</v>
      </c>
      <c r="W61" s="190">
        <f t="shared" si="54"/>
        <v>1.1352885525070981</v>
      </c>
      <c r="X61" s="190">
        <f t="shared" si="54"/>
        <v>1.1320754716981158</v>
      </c>
      <c r="Y61" s="190">
        <f t="shared" si="54"/>
        <v>1.4299332697807434</v>
      </c>
      <c r="Z61" s="190">
        <f t="shared" si="54"/>
        <v>6.3405797101449268</v>
      </c>
      <c r="AA61" s="190">
        <f t="shared" si="54"/>
        <v>4.5028142589118314</v>
      </c>
      <c r="AB61" s="190">
        <f t="shared" si="54"/>
        <v>3.8752362948960379</v>
      </c>
      <c r="AC61" s="190">
        <f t="shared" si="54"/>
        <v>3.183023872679053</v>
      </c>
      <c r="AD61" s="190">
        <f t="shared" si="54"/>
        <v>9.3833780160857909</v>
      </c>
      <c r="AE61" s="190">
        <f t="shared" si="54"/>
        <v>17.243920412675024</v>
      </c>
      <c r="AF61" s="190">
        <f t="shared" si="54"/>
        <v>-0.65543071161048949</v>
      </c>
      <c r="AG61" s="190">
        <f t="shared" si="54"/>
        <v>-4.5908183632734616</v>
      </c>
      <c r="AH61" s="190">
        <f t="shared" si="54"/>
        <v>-3.2859680284191728</v>
      </c>
      <c r="AI61" s="190">
        <f t="shared" si="54"/>
        <v>3.891402714932124</v>
      </c>
      <c r="AJ61" s="190">
        <f t="shared" si="54"/>
        <v>7.4041034790365847</v>
      </c>
      <c r="AK61" s="190" t="e">
        <f>(#REF!-#REF!)/#REF!*100</f>
        <v>#REF!</v>
      </c>
      <c r="AL61" s="190">
        <f t="shared" si="2"/>
        <v>-1.2596899224806173</v>
      </c>
      <c r="AM61" s="190">
        <f t="shared" si="3"/>
        <v>1.0923535253227352</v>
      </c>
      <c r="AN61" s="190">
        <f t="shared" ref="AN61:BF61" si="55">(AN34-AN22)/AN22*100</f>
        <v>6.4705882352941186</v>
      </c>
      <c r="AO61" s="190">
        <f t="shared" si="55"/>
        <v>4.6369203849518783</v>
      </c>
      <c r="AP61" s="190">
        <f t="shared" si="55"/>
        <v>2.4231127679403621</v>
      </c>
      <c r="AQ61" s="190">
        <f t="shared" si="55"/>
        <v>-3.3464566929133777</v>
      </c>
      <c r="AR61" s="190">
        <f t="shared" si="55"/>
        <v>-0.57915057915057366</v>
      </c>
      <c r="AS61" s="190">
        <f t="shared" si="55"/>
        <v>-28.12858783008036</v>
      </c>
      <c r="AT61" s="190">
        <f t="shared" si="55"/>
        <v>-2.0318021201413403</v>
      </c>
      <c r="AU61" s="190">
        <f t="shared" si="55"/>
        <v>-7.8039927404718767</v>
      </c>
      <c r="AV61" s="190">
        <f t="shared" si="55"/>
        <v>4.3442622950819647</v>
      </c>
      <c r="AW61" s="190">
        <f t="shared" si="55"/>
        <v>4.444444444444442</v>
      </c>
      <c r="AX61" s="190">
        <f t="shared" si="55"/>
        <v>9.3357271095152523</v>
      </c>
      <c r="AY61" s="190">
        <f t="shared" si="55"/>
        <v>6.4458370635631175</v>
      </c>
      <c r="AZ61" s="190">
        <f t="shared" si="55"/>
        <v>5.9768064228367557</v>
      </c>
      <c r="BA61" s="190">
        <f t="shared" si="55"/>
        <v>7.2137060414788099</v>
      </c>
      <c r="BB61" s="190">
        <f t="shared" si="55"/>
        <v>5.5752212389380507</v>
      </c>
      <c r="BC61" s="190">
        <f t="shared" si="55"/>
        <v>8.6730268863840887E-2</v>
      </c>
      <c r="BD61" s="190">
        <f t="shared" si="55"/>
        <v>7.3873873873873901</v>
      </c>
      <c r="BE61" s="190">
        <f t="shared" si="55"/>
        <v>4.058721934369605</v>
      </c>
      <c r="BF61" s="190">
        <f t="shared" si="55"/>
        <v>5.979202772963597</v>
      </c>
    </row>
    <row r="62" spans="1:58" s="66" customFormat="1" ht="26.25" thickBot="1">
      <c r="A62" s="156" t="s">
        <v>466</v>
      </c>
      <c r="B62" s="70">
        <f t="shared" ref="B62" si="56">(B35-B23)/B23*100</f>
        <v>3.1221303948576593</v>
      </c>
      <c r="C62" s="190">
        <f t="shared" ref="C62:AJ62" si="57">(C35-C23)/C23*100</f>
        <v>1.3723696248856361</v>
      </c>
      <c r="D62" s="190">
        <f t="shared" si="57"/>
        <v>1.1039558417663318</v>
      </c>
      <c r="E62" s="190">
        <f t="shared" si="57"/>
        <v>-0.56497175141243738</v>
      </c>
      <c r="F62" s="190">
        <f t="shared" si="57"/>
        <v>1.1374407582938415</v>
      </c>
      <c r="G62" s="190">
        <f t="shared" si="57"/>
        <v>1.9503546099290805</v>
      </c>
      <c r="H62" s="190">
        <f t="shared" si="57"/>
        <v>-0.26525198938991795</v>
      </c>
      <c r="I62" s="190">
        <f t="shared" si="57"/>
        <v>-2.6286966046002096</v>
      </c>
      <c r="J62" s="190">
        <f t="shared" si="57"/>
        <v>3.2894736842105261</v>
      </c>
      <c r="K62" s="190">
        <f t="shared" si="57"/>
        <v>4.1272570937231272</v>
      </c>
      <c r="L62" s="190">
        <f t="shared" si="57"/>
        <v>5.6189640035118451</v>
      </c>
      <c r="M62" s="190">
        <f t="shared" si="57"/>
        <v>1.109215017064844</v>
      </c>
      <c r="N62" s="190">
        <f t="shared" si="57"/>
        <v>4.5729076790336469</v>
      </c>
      <c r="O62" s="190">
        <f t="shared" si="57"/>
        <v>0.32000000000000456</v>
      </c>
      <c r="P62" s="190">
        <f t="shared" si="57"/>
        <v>6.1116031886625253</v>
      </c>
      <c r="Q62" s="190">
        <f t="shared" si="57"/>
        <v>7.1490845684394095</v>
      </c>
      <c r="R62" s="190">
        <f t="shared" si="57"/>
        <v>6.2784349408553153</v>
      </c>
      <c r="S62" s="190">
        <f t="shared" si="57"/>
        <v>4.630454140694571</v>
      </c>
      <c r="T62" s="190">
        <f t="shared" si="57"/>
        <v>6.4781021897810307</v>
      </c>
      <c r="U62" s="190">
        <f t="shared" si="57"/>
        <v>6.9852941176470669</v>
      </c>
      <c r="V62" s="190">
        <f t="shared" si="57"/>
        <v>8.5526315789473735</v>
      </c>
      <c r="W62" s="190">
        <f t="shared" si="57"/>
        <v>1.0387157695939513</v>
      </c>
      <c r="X62" s="190">
        <f t="shared" si="57"/>
        <v>0.94073377234242717</v>
      </c>
      <c r="Y62" s="190">
        <f t="shared" si="57"/>
        <v>1.1406844106463905</v>
      </c>
      <c r="Z62" s="190">
        <f t="shared" si="57"/>
        <v>6.4806480648064841</v>
      </c>
      <c r="AA62" s="190">
        <f t="shared" si="57"/>
        <v>5.5762081784386623</v>
      </c>
      <c r="AB62" s="190">
        <f t="shared" si="57"/>
        <v>3.9362699156513616</v>
      </c>
      <c r="AC62" s="190">
        <f t="shared" si="57"/>
        <v>3.5304501323918802</v>
      </c>
      <c r="AD62" s="190">
        <f t="shared" si="57"/>
        <v>9.3833780160857909</v>
      </c>
      <c r="AE62" s="190">
        <f t="shared" si="57"/>
        <v>17.071376011773353</v>
      </c>
      <c r="AF62" s="190">
        <f t="shared" si="57"/>
        <v>-0.46772684752104771</v>
      </c>
      <c r="AG62" s="190">
        <f t="shared" si="57"/>
        <v>-4.2168674698795066</v>
      </c>
      <c r="AH62" s="190">
        <f t="shared" si="57"/>
        <v>-3.038427167113499</v>
      </c>
      <c r="AI62" s="190">
        <f t="shared" si="57"/>
        <v>3.8599640933572683</v>
      </c>
      <c r="AJ62" s="190">
        <f t="shared" si="57"/>
        <v>7.3909171861086351</v>
      </c>
      <c r="AK62" s="190" t="e">
        <f>(#REF!-#REF!)/#REF!*100</f>
        <v>#REF!</v>
      </c>
      <c r="AL62" s="190">
        <f t="shared" si="2"/>
        <v>-1.167315175097279</v>
      </c>
      <c r="AM62" s="190">
        <f t="shared" si="3"/>
        <v>0</v>
      </c>
      <c r="AN62" s="190">
        <f t="shared" ref="AN62:BF62" si="58">(AN35-AN23)/AN23*100</f>
        <v>0.33670033670034949</v>
      </c>
      <c r="AO62" s="190">
        <f t="shared" si="58"/>
        <v>5.244755244755245</v>
      </c>
      <c r="AP62" s="190">
        <f t="shared" si="58"/>
        <v>1.9534883720930178</v>
      </c>
      <c r="AQ62" s="190">
        <f t="shared" si="58"/>
        <v>-3.0693069306930636</v>
      </c>
      <c r="AR62" s="190">
        <f t="shared" si="58"/>
        <v>-0.19379844961240586</v>
      </c>
      <c r="AS62" s="190">
        <f t="shared" si="58"/>
        <v>-29.49471210340775</v>
      </c>
      <c r="AT62" s="190">
        <f t="shared" si="58"/>
        <v>-2.385159010600709</v>
      </c>
      <c r="AU62" s="190">
        <f t="shared" si="58"/>
        <v>-7.2543617998163503</v>
      </c>
      <c r="AV62" s="190">
        <f t="shared" si="58"/>
        <v>4.0000000000000053</v>
      </c>
      <c r="AW62" s="190">
        <f t="shared" si="58"/>
        <v>0.90090090090090091</v>
      </c>
      <c r="AX62" s="190">
        <f t="shared" si="58"/>
        <v>9.3357271095152523</v>
      </c>
      <c r="AY62" s="190">
        <f t="shared" si="58"/>
        <v>6.4056939501779251</v>
      </c>
      <c r="AZ62" s="190">
        <f t="shared" si="58"/>
        <v>6.3943161634103047</v>
      </c>
      <c r="BA62" s="190">
        <f t="shared" si="58"/>
        <v>6.7084078711985686</v>
      </c>
      <c r="BB62" s="190">
        <f t="shared" si="58"/>
        <v>4.9339207048458098</v>
      </c>
      <c r="BC62" s="190">
        <f t="shared" si="58"/>
        <v>-0.60449050086356038</v>
      </c>
      <c r="BD62" s="190">
        <f t="shared" si="58"/>
        <v>6.2611806797853315</v>
      </c>
      <c r="BE62" s="190">
        <f t="shared" si="58"/>
        <v>4.058721934369605</v>
      </c>
      <c r="BF62" s="190">
        <f t="shared" si="58"/>
        <v>5.979202772963597</v>
      </c>
    </row>
    <row r="63" spans="1:58" s="66" customFormat="1" ht="26.25" thickBot="1">
      <c r="A63" s="156" t="s">
        <v>467</v>
      </c>
      <c r="B63" s="70">
        <f>(B36-B24)/B24*100</f>
        <v>3.3057851239669365</v>
      </c>
      <c r="C63" s="190">
        <f t="shared" ref="C63:AJ63" si="59">(C36-C24)/C24*100</f>
        <v>0.99909173478656554</v>
      </c>
      <c r="D63" s="190">
        <f t="shared" si="59"/>
        <v>0.73059360730593348</v>
      </c>
      <c r="E63" s="190">
        <f t="shared" si="59"/>
        <v>0.8482563619227198</v>
      </c>
      <c r="F63" s="190">
        <f t="shared" si="59"/>
        <v>1.8009478672985837</v>
      </c>
      <c r="G63" s="190">
        <f t="shared" si="59"/>
        <v>-1.3793103448275814</v>
      </c>
      <c r="H63" s="190">
        <f t="shared" si="59"/>
        <v>-0.52910052910053662</v>
      </c>
      <c r="I63" s="190">
        <f t="shared" si="59"/>
        <v>-0.1106194690265581</v>
      </c>
      <c r="J63" s="190">
        <f t="shared" si="59"/>
        <v>0.56179775280899669</v>
      </c>
      <c r="K63" s="190">
        <f t="shared" si="59"/>
        <v>-2.5306122448979544</v>
      </c>
      <c r="L63" s="190">
        <f t="shared" si="59"/>
        <v>5.3602811950790938</v>
      </c>
      <c r="M63" s="190">
        <f t="shared" si="59"/>
        <v>1.3651877133105754</v>
      </c>
      <c r="N63" s="190">
        <f t="shared" si="59"/>
        <v>4.1201716738197396</v>
      </c>
      <c r="O63" s="190">
        <f t="shared" si="59"/>
        <v>-8.006405124099962E-2</v>
      </c>
      <c r="P63" s="190">
        <f t="shared" si="59"/>
        <v>5.6239015817223255</v>
      </c>
      <c r="Q63" s="190">
        <f t="shared" si="59"/>
        <v>7.1490845684394095</v>
      </c>
      <c r="R63" s="190">
        <f t="shared" si="59"/>
        <v>6.1874431301182859</v>
      </c>
      <c r="S63" s="190">
        <f t="shared" si="59"/>
        <v>5.0847457627118677</v>
      </c>
      <c r="T63" s="190">
        <f t="shared" si="59"/>
        <v>5.9144676979071882</v>
      </c>
      <c r="U63" s="190">
        <f t="shared" si="59"/>
        <v>6.8933823529411766</v>
      </c>
      <c r="V63" s="190">
        <f t="shared" si="59"/>
        <v>8.3743842364532046</v>
      </c>
      <c r="W63" s="190">
        <f t="shared" si="59"/>
        <v>0.84745762711863604</v>
      </c>
      <c r="X63" s="190">
        <f t="shared" si="59"/>
        <v>0.84507042253521658</v>
      </c>
      <c r="Y63" s="190">
        <f t="shared" si="59"/>
        <v>1.0436432637571103</v>
      </c>
      <c r="Z63" s="190">
        <f t="shared" si="59"/>
        <v>6.4806480648064841</v>
      </c>
      <c r="AA63" s="190">
        <f t="shared" si="59"/>
        <v>5.5762081784386623</v>
      </c>
      <c r="AB63" s="190">
        <f t="shared" si="59"/>
        <v>3.9362699156513616</v>
      </c>
      <c r="AC63" s="190">
        <f t="shared" si="59"/>
        <v>3.3421284080914662</v>
      </c>
      <c r="AD63" s="190">
        <f t="shared" si="59"/>
        <v>9.3833780160857909</v>
      </c>
      <c r="AE63" s="190">
        <f t="shared" si="59"/>
        <v>17.243920412675024</v>
      </c>
      <c r="AF63" s="190">
        <f t="shared" si="59"/>
        <v>-9.3808630393990927E-2</v>
      </c>
      <c r="AG63" s="190">
        <f t="shared" si="59"/>
        <v>-4.0241448692152915</v>
      </c>
      <c r="AH63" s="190">
        <f t="shared" si="59"/>
        <v>-1.8901890189018851</v>
      </c>
      <c r="AI63" s="190">
        <f t="shared" si="59"/>
        <v>4.1329739442947062</v>
      </c>
      <c r="AJ63" s="190">
        <f t="shared" si="59"/>
        <v>7.397504456327983</v>
      </c>
      <c r="AK63" s="190" t="e">
        <f>(#REF!-#REF!)/#REF!*100</f>
        <v>#REF!</v>
      </c>
      <c r="AL63" s="190">
        <f t="shared" si="2"/>
        <v>-0.38910505836575049</v>
      </c>
      <c r="AM63" s="190">
        <f t="shared" si="3"/>
        <v>1.5920398009950192</v>
      </c>
      <c r="AN63" s="190">
        <f t="shared" ref="AN63:BF63" si="60">(AN36-AN24)/AN24*100</f>
        <v>6.2647754137115967</v>
      </c>
      <c r="AO63" s="190">
        <f t="shared" si="60"/>
        <v>5.3275109170305628</v>
      </c>
      <c r="AP63" s="190">
        <f t="shared" si="60"/>
        <v>2.3212627669452179</v>
      </c>
      <c r="AQ63" s="190">
        <f t="shared" si="60"/>
        <v>-2.7833001988071544</v>
      </c>
      <c r="AR63" s="190">
        <f t="shared" si="60"/>
        <v>-0.19379844961240586</v>
      </c>
      <c r="AS63" s="190">
        <f t="shared" si="60"/>
        <v>-27.361963190184046</v>
      </c>
      <c r="AT63" s="190">
        <f t="shared" si="60"/>
        <v>-1.5929203539822985</v>
      </c>
      <c r="AU63" s="190">
        <f t="shared" si="60"/>
        <v>-6.9316081330868764</v>
      </c>
      <c r="AV63" s="190">
        <f t="shared" si="60"/>
        <v>3.8304808475957643</v>
      </c>
      <c r="AW63" s="190">
        <f t="shared" si="60"/>
        <v>4.20017873100982</v>
      </c>
      <c r="AX63" s="190">
        <f t="shared" si="60"/>
        <v>9.3357271095152523</v>
      </c>
      <c r="AY63" s="190">
        <f t="shared" si="60"/>
        <v>6.4716312056737575</v>
      </c>
      <c r="AZ63" s="190">
        <f t="shared" si="60"/>
        <v>6.1782877316857903</v>
      </c>
      <c r="BA63" s="190">
        <f t="shared" si="60"/>
        <v>7.066189624329164</v>
      </c>
      <c r="BB63" s="190">
        <f t="shared" si="60"/>
        <v>4.7451669595782127</v>
      </c>
      <c r="BC63" s="190">
        <f t="shared" si="60"/>
        <v>-8.673026886382855E-2</v>
      </c>
      <c r="BD63" s="190">
        <f t="shared" si="60"/>
        <v>6.2611806797853315</v>
      </c>
      <c r="BE63" s="190">
        <f t="shared" si="60"/>
        <v>4.058721934369605</v>
      </c>
      <c r="BF63" s="190">
        <f t="shared" si="60"/>
        <v>4.7822374039282733</v>
      </c>
    </row>
    <row r="64" spans="1:58" s="66" customFormat="1" ht="26.25" thickBot="1">
      <c r="A64" s="156" t="s">
        <v>475</v>
      </c>
      <c r="B64" s="70">
        <f>(B37-B25)/B25*100</f>
        <v>3.4894398530762141</v>
      </c>
      <c r="C64" s="190">
        <f t="shared" ref="C64:AJ64" si="61">(C37-C25)/C25*100</f>
        <v>1.3636363636363635</v>
      </c>
      <c r="D64" s="190">
        <f t="shared" si="61"/>
        <v>1.0968921389396604</v>
      </c>
      <c r="E64" s="190">
        <f t="shared" si="61"/>
        <v>2.5519848771266571</v>
      </c>
      <c r="F64" s="190">
        <f t="shared" si="61"/>
        <v>2.0735155513666381</v>
      </c>
      <c r="G64" s="190">
        <f t="shared" si="61"/>
        <v>-1.8851756640959751</v>
      </c>
      <c r="H64" s="190">
        <f t="shared" si="61"/>
        <v>-1.9298245614035112</v>
      </c>
      <c r="I64" s="190">
        <f t="shared" si="61"/>
        <v>4.6979865771811946</v>
      </c>
      <c r="J64" s="190">
        <f t="shared" si="61"/>
        <v>-8.8495575221233913E-2</v>
      </c>
      <c r="K64" s="190">
        <f t="shared" si="61"/>
        <v>-3.2121724429416716</v>
      </c>
      <c r="L64" s="190">
        <f t="shared" si="61"/>
        <v>5.4195804195804094</v>
      </c>
      <c r="M64" s="190">
        <f t="shared" si="61"/>
        <v>2.6473099914602978</v>
      </c>
      <c r="N64" s="190">
        <f t="shared" si="61"/>
        <v>3.5866780529462026</v>
      </c>
      <c r="O64" s="190">
        <f t="shared" si="61"/>
        <v>-0.95693779904306442</v>
      </c>
      <c r="P64" s="190">
        <f t="shared" si="61"/>
        <v>5.2493438320209975</v>
      </c>
      <c r="Q64" s="190">
        <f t="shared" si="61"/>
        <v>7.2299651567944228</v>
      </c>
      <c r="R64" s="190">
        <f t="shared" si="61"/>
        <v>6.2784349408553153</v>
      </c>
      <c r="S64" s="190">
        <f t="shared" si="61"/>
        <v>4.9910873440285153</v>
      </c>
      <c r="T64" s="190">
        <f t="shared" si="61"/>
        <v>5.7168784029038084</v>
      </c>
      <c r="U64" s="190">
        <f t="shared" si="61"/>
        <v>7.0902394106814022</v>
      </c>
      <c r="V64" s="190">
        <f t="shared" si="61"/>
        <v>8.5245901639344304</v>
      </c>
      <c r="W64" s="190">
        <f t="shared" si="61"/>
        <v>0.94073377234242717</v>
      </c>
      <c r="X64" s="190">
        <f t="shared" si="61"/>
        <v>0.84427767354597161</v>
      </c>
      <c r="Y64" s="190">
        <f t="shared" si="61"/>
        <v>1.0426540284360135</v>
      </c>
      <c r="Z64" s="190">
        <f t="shared" si="61"/>
        <v>6.5706570657065813</v>
      </c>
      <c r="AA64" s="190">
        <f t="shared" si="61"/>
        <v>5.5762081784386623</v>
      </c>
      <c r="AB64" s="190">
        <f t="shared" si="61"/>
        <v>3.9362699156513616</v>
      </c>
      <c r="AC64" s="190">
        <f t="shared" si="61"/>
        <v>3.0674846625766872</v>
      </c>
      <c r="AD64" s="190">
        <f t="shared" si="61"/>
        <v>9.3833780160857909</v>
      </c>
      <c r="AE64" s="190">
        <f t="shared" si="61"/>
        <v>17.231222385861543</v>
      </c>
      <c r="AF64" s="190">
        <f t="shared" si="61"/>
        <v>9.416195856873287E-2</v>
      </c>
      <c r="AG64" s="190">
        <f t="shared" si="61"/>
        <v>-4.1330645161290409</v>
      </c>
      <c r="AH64" s="190">
        <f t="shared" si="61"/>
        <v>-1.3611615245009074</v>
      </c>
      <c r="AI64" s="190">
        <f t="shared" si="61"/>
        <v>4.0467625899280577</v>
      </c>
      <c r="AJ64" s="190">
        <f t="shared" si="61"/>
        <v>7.4666666666666712</v>
      </c>
      <c r="AK64" s="190" t="e">
        <f>(#REF!-#REF!)/#REF!*100</f>
        <v>#REF!</v>
      </c>
      <c r="AL64" s="190">
        <f t="shared" si="2"/>
        <v>-0.58479532163742143</v>
      </c>
      <c r="AM64" s="190">
        <f t="shared" si="3"/>
        <v>1.8905472636815979</v>
      </c>
      <c r="AN64" s="190">
        <f t="shared" ref="AN64:BF64" si="62">(AN37-AN25)/AN25*100</f>
        <v>8.9834515366430363</v>
      </c>
      <c r="AO64" s="190">
        <f t="shared" si="62"/>
        <v>5.5895196506550269</v>
      </c>
      <c r="AP64" s="190">
        <f t="shared" si="62"/>
        <v>2.4096385542168619</v>
      </c>
      <c r="AQ64" s="190">
        <f t="shared" si="62"/>
        <v>-2.7888446215139551</v>
      </c>
      <c r="AR64" s="190">
        <f t="shared" si="62"/>
        <v>-9.6899224806209813E-2</v>
      </c>
      <c r="AS64" s="190">
        <f t="shared" si="62"/>
        <v>-27.868852459016384</v>
      </c>
      <c r="AT64" s="190">
        <f t="shared" si="62"/>
        <v>-1.5030946065428725</v>
      </c>
      <c r="AU64" s="190">
        <f t="shared" si="62"/>
        <v>-6.5923862581244279</v>
      </c>
      <c r="AV64" s="190">
        <f t="shared" si="62"/>
        <v>3.8304808475957643</v>
      </c>
      <c r="AW64" s="190">
        <f t="shared" si="62"/>
        <v>3.5026269702276709</v>
      </c>
      <c r="AX64" s="190">
        <f t="shared" si="62"/>
        <v>9.3357271095152523</v>
      </c>
      <c r="AY64" s="190">
        <f t="shared" si="62"/>
        <v>6.6312997347480112</v>
      </c>
      <c r="AZ64" s="190">
        <f t="shared" si="62"/>
        <v>6.4204045734388719</v>
      </c>
      <c r="BA64" s="190">
        <f t="shared" si="62"/>
        <v>6.9705093833780136</v>
      </c>
      <c r="BB64" s="190">
        <f t="shared" si="62"/>
        <v>4.7410008779631179</v>
      </c>
      <c r="BC64" s="190">
        <f t="shared" si="62"/>
        <v>0.17301038062283985</v>
      </c>
      <c r="BD64" s="190">
        <f t="shared" si="62"/>
        <v>6.2611806797853315</v>
      </c>
      <c r="BE64" s="190">
        <f t="shared" si="62"/>
        <v>4.058721934369605</v>
      </c>
      <c r="BF64" s="190">
        <f t="shared" si="62"/>
        <v>4.7822374039282733</v>
      </c>
    </row>
    <row r="65" spans="1:58" s="66" customFormat="1" ht="26.25" thickBot="1">
      <c r="A65" s="156" t="s">
        <v>476</v>
      </c>
      <c r="B65" s="70">
        <f>(B38-B26)/B26*100</f>
        <v>3.3913840513290583</v>
      </c>
      <c r="C65" s="190">
        <f t="shared" ref="C65:AJ65" si="63">(C38-C26)/C26*100</f>
        <v>1.6393442622950793</v>
      </c>
      <c r="D65" s="190">
        <f t="shared" si="63"/>
        <v>1.46520146520146</v>
      </c>
      <c r="E65" s="190">
        <f t="shared" si="63"/>
        <v>3.0303030303030329</v>
      </c>
      <c r="F65" s="190">
        <f t="shared" si="63"/>
        <v>2.7204502814258968</v>
      </c>
      <c r="G65" s="190">
        <f t="shared" si="63"/>
        <v>-1.0353753235547909</v>
      </c>
      <c r="H65" s="190">
        <f t="shared" si="63"/>
        <v>-2.4561403508771904</v>
      </c>
      <c r="I65" s="190">
        <f t="shared" si="63"/>
        <v>6.4949608062709938</v>
      </c>
      <c r="J65" s="190">
        <f t="shared" si="63"/>
        <v>3.90625</v>
      </c>
      <c r="K65" s="190">
        <f t="shared" si="63"/>
        <v>-3.7165082108902308</v>
      </c>
      <c r="L65" s="190">
        <f t="shared" si="63"/>
        <v>4.3744531933508313</v>
      </c>
      <c r="M65" s="190">
        <f t="shared" si="63"/>
        <v>3.0224525043177892</v>
      </c>
      <c r="N65" s="190">
        <f t="shared" si="63"/>
        <v>3.4275921165381322</v>
      </c>
      <c r="O65" s="190">
        <f t="shared" si="63"/>
        <v>-0.55821371610845516</v>
      </c>
      <c r="P65" s="190">
        <f t="shared" si="63"/>
        <v>4.8330404217926182</v>
      </c>
      <c r="Q65" s="190">
        <f t="shared" si="63"/>
        <v>7.142857142857145</v>
      </c>
      <c r="R65" s="190">
        <f t="shared" si="63"/>
        <v>6.1930783242258629</v>
      </c>
      <c r="S65" s="190">
        <f t="shared" si="63"/>
        <v>4.9194991055456176</v>
      </c>
      <c r="T65" s="190">
        <f t="shared" si="63"/>
        <v>5.732484076433118</v>
      </c>
      <c r="U65" s="190">
        <f t="shared" si="63"/>
        <v>6.9917203311867473</v>
      </c>
      <c r="V65" s="190">
        <f t="shared" si="63"/>
        <v>8.4357084357084453</v>
      </c>
      <c r="W65" s="190">
        <f t="shared" si="63"/>
        <v>0.84586466165412733</v>
      </c>
      <c r="X65" s="190">
        <f t="shared" si="63"/>
        <v>0.84348641049671169</v>
      </c>
      <c r="Y65" s="190">
        <f t="shared" si="63"/>
        <v>1.0416666666666747</v>
      </c>
      <c r="Z65" s="190">
        <f t="shared" si="63"/>
        <v>6.529516994633271</v>
      </c>
      <c r="AA65" s="190">
        <f t="shared" si="63"/>
        <v>5.3357865685372552</v>
      </c>
      <c r="AB65" s="190">
        <f t="shared" si="63"/>
        <v>3.8997214484679694</v>
      </c>
      <c r="AC65" s="190">
        <f t="shared" si="63"/>
        <v>3.0647985989492121</v>
      </c>
      <c r="AD65" s="190">
        <f t="shared" si="63"/>
        <v>9.3833780160857909</v>
      </c>
      <c r="AE65" s="190">
        <f t="shared" si="63"/>
        <v>17.231222385861543</v>
      </c>
      <c r="AF65" s="190">
        <f t="shared" si="63"/>
        <v>0.28275212064091554</v>
      </c>
      <c r="AG65" s="190">
        <f t="shared" si="63"/>
        <v>-3.6622583926754779</v>
      </c>
      <c r="AH65" s="190">
        <f t="shared" si="63"/>
        <v>-1.1872146118721436</v>
      </c>
      <c r="AI65" s="190">
        <f t="shared" si="63"/>
        <v>4.293381037567082</v>
      </c>
      <c r="AJ65" s="190">
        <f t="shared" si="63"/>
        <v>7.4666666666666712</v>
      </c>
      <c r="AK65" s="190" t="e">
        <f>(#REF!-#REF!)/#REF!*100</f>
        <v>#REF!</v>
      </c>
      <c r="AL65" s="190">
        <f t="shared" si="2"/>
        <v>-0.58651026392961325</v>
      </c>
      <c r="AM65" s="190">
        <f t="shared" si="3"/>
        <v>1.4836795252225521</v>
      </c>
      <c r="AN65" s="190">
        <f t="shared" ref="AN65:BF65" si="64">(AN38-AN26)/AN26*100</f>
        <v>6.7274800456100241</v>
      </c>
      <c r="AO65" s="190">
        <f t="shared" si="64"/>
        <v>4.8695652173912993</v>
      </c>
      <c r="AP65" s="190">
        <f t="shared" si="64"/>
        <v>2.1178637200736752</v>
      </c>
      <c r="AQ65" s="190">
        <f t="shared" si="64"/>
        <v>-2.6946107784431166</v>
      </c>
      <c r="AR65" s="190">
        <f t="shared" si="64"/>
        <v>-9.6899224806209813E-2</v>
      </c>
      <c r="AS65" s="190">
        <f t="shared" si="64"/>
        <v>-28.369704749679087</v>
      </c>
      <c r="AT65" s="190">
        <f t="shared" si="64"/>
        <v>-1.5901060070671353</v>
      </c>
      <c r="AU65" s="190">
        <f t="shared" si="64"/>
        <v>-6.9897483690587139</v>
      </c>
      <c r="AV65" s="190">
        <f t="shared" si="64"/>
        <v>3.9119804400977976</v>
      </c>
      <c r="AW65" s="190">
        <f t="shared" si="64"/>
        <v>3.700516351118758</v>
      </c>
      <c r="AX65" s="190">
        <f t="shared" si="64"/>
        <v>9.3357271095152523</v>
      </c>
      <c r="AY65" s="190">
        <f t="shared" si="64"/>
        <v>5.7793345008756516</v>
      </c>
      <c r="AZ65" s="190">
        <f t="shared" si="64"/>
        <v>5.3913043478260896</v>
      </c>
      <c r="BA65" s="190">
        <f t="shared" si="64"/>
        <v>6.4888888888888854</v>
      </c>
      <c r="BB65" s="190">
        <f t="shared" si="64"/>
        <v>4.5654082528533699</v>
      </c>
      <c r="BC65" s="190">
        <f t="shared" si="64"/>
        <v>-0.34632034632035125</v>
      </c>
      <c r="BD65" s="190">
        <f t="shared" si="64"/>
        <v>6.2611806797853315</v>
      </c>
      <c r="BE65" s="190">
        <f t="shared" si="64"/>
        <v>4.058721934369605</v>
      </c>
      <c r="BF65" s="190">
        <f t="shared" si="64"/>
        <v>4.7822374039282733</v>
      </c>
    </row>
    <row r="66" spans="1:58" s="66" customFormat="1" ht="26.25" thickBot="1">
      <c r="A66" s="156" t="s">
        <v>486</v>
      </c>
      <c r="B66" s="70">
        <f t="shared" ref="B66" si="65">(B39-B27)/B27*100</f>
        <v>3.5616438356164437</v>
      </c>
      <c r="C66" s="190">
        <f t="shared" ref="C66:AJ66" si="66">(C39-C27)/C27*100</f>
        <v>3.076923076923082</v>
      </c>
      <c r="D66" s="190">
        <f t="shared" si="66"/>
        <v>3.0054644808743145</v>
      </c>
      <c r="E66" s="190">
        <f t="shared" si="66"/>
        <v>3.412322274881511</v>
      </c>
      <c r="F66" s="190">
        <f t="shared" si="66"/>
        <v>5.5762081784386623</v>
      </c>
      <c r="G66" s="190">
        <f t="shared" si="66"/>
        <v>-0.60034305317323211</v>
      </c>
      <c r="H66" s="190">
        <f t="shared" si="66"/>
        <v>-2.3622047244094513</v>
      </c>
      <c r="I66" s="190">
        <f t="shared" si="66"/>
        <v>12.965050732807216</v>
      </c>
      <c r="J66" s="190">
        <f t="shared" si="66"/>
        <v>6.03804797353183</v>
      </c>
      <c r="K66" s="190">
        <f t="shared" si="66"/>
        <v>-2.2375215146299556</v>
      </c>
      <c r="L66" s="190">
        <f t="shared" si="66"/>
        <v>6.1028770706190061</v>
      </c>
      <c r="M66" s="190">
        <f t="shared" si="66"/>
        <v>2.5445292620865136</v>
      </c>
      <c r="N66" s="190">
        <f t="shared" si="66"/>
        <v>4.1631265930331276</v>
      </c>
      <c r="O66" s="190">
        <f t="shared" si="66"/>
        <v>0.63643595863166036</v>
      </c>
      <c r="P66" s="190">
        <f t="shared" si="66"/>
        <v>5.4782608695652151</v>
      </c>
      <c r="Q66" s="190">
        <f t="shared" si="66"/>
        <v>7.3107049608355013</v>
      </c>
      <c r="R66" s="190">
        <f t="shared" si="66"/>
        <v>6.3636363636363633</v>
      </c>
      <c r="S66" s="190">
        <f t="shared" si="66"/>
        <v>5.0756901157613559</v>
      </c>
      <c r="T66" s="190">
        <f t="shared" si="66"/>
        <v>5.9836808703535889</v>
      </c>
      <c r="U66" s="190">
        <f t="shared" si="66"/>
        <v>7.0772058823529438</v>
      </c>
      <c r="V66" s="190">
        <f t="shared" si="66"/>
        <v>8.4288052373158724</v>
      </c>
      <c r="W66" s="190">
        <f t="shared" si="66"/>
        <v>0.93808630393996251</v>
      </c>
      <c r="X66" s="190">
        <f t="shared" si="66"/>
        <v>0.841121495327108</v>
      </c>
      <c r="Y66" s="190">
        <f t="shared" si="66"/>
        <v>0.94517958412098302</v>
      </c>
      <c r="Z66" s="190">
        <f t="shared" si="66"/>
        <v>6.4343163538873887</v>
      </c>
      <c r="AA66" s="190">
        <f t="shared" si="66"/>
        <v>5.3357865685372552</v>
      </c>
      <c r="AB66" s="190">
        <f t="shared" si="66"/>
        <v>3.8997214484679694</v>
      </c>
      <c r="AC66" s="190">
        <f t="shared" si="66"/>
        <v>2.6155187445510024</v>
      </c>
      <c r="AD66" s="190">
        <f t="shared" si="66"/>
        <v>9.3833780160857909</v>
      </c>
      <c r="AE66" s="190">
        <f t="shared" si="66"/>
        <v>17.500000000000007</v>
      </c>
      <c r="AF66" s="190">
        <f t="shared" si="66"/>
        <v>9.416195856873287E-2</v>
      </c>
      <c r="AG66" s="190">
        <f t="shared" si="66"/>
        <v>-4.2596348884381223</v>
      </c>
      <c r="AH66" s="190">
        <f t="shared" si="66"/>
        <v>-1.2704174228675187</v>
      </c>
      <c r="AI66" s="190">
        <f t="shared" si="66"/>
        <v>4.4843049327354256</v>
      </c>
      <c r="AJ66" s="190">
        <f t="shared" si="66"/>
        <v>7.5555555555555554</v>
      </c>
      <c r="AK66" s="190" t="e">
        <f>(#REF!-#REF!)/#REF!*100</f>
        <v>#REF!</v>
      </c>
      <c r="AL66" s="190">
        <f t="shared" si="2"/>
        <v>-0.29411764705882076</v>
      </c>
      <c r="AM66" s="190">
        <f t="shared" si="3"/>
        <v>2.3833167825223351</v>
      </c>
      <c r="AN66" s="190">
        <f t="shared" ref="AN66:BF66" si="67">(AN39-AN27)/AN27*100</f>
        <v>11.52073732718894</v>
      </c>
      <c r="AO66" s="190">
        <f t="shared" si="67"/>
        <v>5.2677029360967254</v>
      </c>
      <c r="AP66" s="190">
        <f t="shared" si="67"/>
        <v>1.0147601476014707</v>
      </c>
      <c r="AQ66" s="190">
        <f t="shared" si="67"/>
        <v>-2.7972027972027944</v>
      </c>
      <c r="AR66" s="190">
        <f t="shared" si="67"/>
        <v>-9.6805421103576289E-2</v>
      </c>
      <c r="AS66" s="190">
        <f t="shared" si="67"/>
        <v>-29.281045751633982</v>
      </c>
      <c r="AT66" s="190">
        <f t="shared" si="67"/>
        <v>-2.4713150926743137</v>
      </c>
      <c r="AU66" s="190">
        <f t="shared" si="67"/>
        <v>-8.0779944289693617</v>
      </c>
      <c r="AV66" s="190">
        <f t="shared" si="67"/>
        <v>3.2284100080710245</v>
      </c>
      <c r="AW66" s="190">
        <f t="shared" si="67"/>
        <v>3.7985865724381598</v>
      </c>
      <c r="AX66" s="190">
        <f t="shared" si="67"/>
        <v>9.3357271095152523</v>
      </c>
      <c r="AY66" s="190">
        <f t="shared" si="67"/>
        <v>5.1126516464471328</v>
      </c>
      <c r="AZ66" s="190">
        <f t="shared" si="67"/>
        <v>5.2768166089965467</v>
      </c>
      <c r="BA66" s="190">
        <f t="shared" si="67"/>
        <v>4.6956521739130483</v>
      </c>
      <c r="BB66" s="190">
        <f t="shared" si="67"/>
        <v>3.8128249566724359</v>
      </c>
      <c r="BC66" s="190">
        <f t="shared" si="67"/>
        <v>-0.51502145922746301</v>
      </c>
      <c r="BD66" s="190">
        <f t="shared" si="67"/>
        <v>5.4125998225377057</v>
      </c>
      <c r="BE66" s="190">
        <f t="shared" si="67"/>
        <v>3.1825795644891097</v>
      </c>
      <c r="BF66" s="190">
        <f t="shared" si="67"/>
        <v>3.2500000000000049</v>
      </c>
    </row>
    <row r="67" spans="1:58" s="173" customFormat="1" ht="26.25" thickBot="1">
      <c r="A67" s="156" t="s">
        <v>488</v>
      </c>
      <c r="B67" s="70">
        <f t="shared" ref="B67" si="68">(B40-B28)/B28*100</f>
        <v>3.633060853769301</v>
      </c>
      <c r="C67" s="190">
        <f>(C40-C28)/C28*100</f>
        <v>3.4514078110808462</v>
      </c>
      <c r="D67" s="190">
        <f t="shared" ref="D67:BF68" si="69">(D40-D28)/D28*100</f>
        <v>3.3882783882783909</v>
      </c>
      <c r="E67" s="190">
        <f t="shared" si="69"/>
        <v>2.9495718363463452</v>
      </c>
      <c r="F67" s="190">
        <f t="shared" si="69"/>
        <v>5.8933582787651986</v>
      </c>
      <c r="G67" s="190">
        <f t="shared" si="69"/>
        <v>-1.0309278350515487</v>
      </c>
      <c r="H67" s="190">
        <f t="shared" si="69"/>
        <v>-2.0175438596491202</v>
      </c>
      <c r="I67" s="190">
        <f t="shared" si="69"/>
        <v>17.253121452894444</v>
      </c>
      <c r="J67" s="190">
        <f t="shared" si="69"/>
        <v>-0.58236272878536011</v>
      </c>
      <c r="K67" s="190">
        <f t="shared" si="69"/>
        <v>0.17513134851138604</v>
      </c>
      <c r="L67" s="190">
        <f t="shared" si="69"/>
        <v>9.3205574912892004</v>
      </c>
      <c r="M67" s="190">
        <f t="shared" si="69"/>
        <v>3.2340425531914874</v>
      </c>
      <c r="N67" s="190">
        <f t="shared" si="69"/>
        <v>3.9933444259567366</v>
      </c>
      <c r="O67" s="190">
        <f t="shared" si="69"/>
        <v>-1.035856573705177</v>
      </c>
      <c r="P67" s="190">
        <f t="shared" si="69"/>
        <v>5.8277027027026955</v>
      </c>
      <c r="Q67" s="190">
        <f t="shared" si="69"/>
        <v>7.2173913043478244</v>
      </c>
      <c r="R67" s="190">
        <f t="shared" si="69"/>
        <v>6.1762034514078215</v>
      </c>
      <c r="S67" s="190">
        <f t="shared" si="69"/>
        <v>4.9910873440285153</v>
      </c>
      <c r="T67" s="190">
        <f t="shared" si="69"/>
        <v>5.7918552036199147</v>
      </c>
      <c r="U67" s="190">
        <f t="shared" si="69"/>
        <v>6.8807339449541285</v>
      </c>
      <c r="V67" s="190">
        <f t="shared" si="69"/>
        <v>8.5106382978723332</v>
      </c>
      <c r="W67" s="190">
        <f t="shared" si="69"/>
        <v>1.2195121951219621</v>
      </c>
      <c r="X67" s="190">
        <f t="shared" si="69"/>
        <v>1.2160898035547212</v>
      </c>
      <c r="Y67" s="190">
        <f t="shared" si="69"/>
        <v>1.0387157695939513</v>
      </c>
      <c r="Z67" s="190">
        <f t="shared" si="69"/>
        <v>6.5236818588024992</v>
      </c>
      <c r="AA67" s="190">
        <f t="shared" si="69"/>
        <v>5.3357865685372552</v>
      </c>
      <c r="AB67" s="190">
        <f t="shared" si="69"/>
        <v>3.8997214484679694</v>
      </c>
      <c r="AC67" s="190">
        <f t="shared" si="69"/>
        <v>2.9590948651000795</v>
      </c>
      <c r="AD67" s="190">
        <f t="shared" si="69"/>
        <v>9.3833780160857909</v>
      </c>
      <c r="AE67" s="190">
        <f t="shared" si="69"/>
        <v>17.647058823529413</v>
      </c>
      <c r="AF67" s="190">
        <f t="shared" si="69"/>
        <v>0.18885741265343589</v>
      </c>
      <c r="AG67" s="190">
        <f t="shared" si="69"/>
        <v>-4.3832823649337378</v>
      </c>
      <c r="AH67" s="190">
        <f t="shared" si="69"/>
        <v>-0.63985374771481063</v>
      </c>
      <c r="AI67" s="190">
        <f t="shared" si="69"/>
        <v>4.293381037567082</v>
      </c>
      <c r="AJ67" s="190">
        <f t="shared" si="69"/>
        <v>6.6779374471682207</v>
      </c>
      <c r="AK67" s="190">
        <f t="shared" si="69"/>
        <v>2.4679170779861797</v>
      </c>
      <c r="AL67" s="190">
        <f t="shared" si="69"/>
        <v>-0.78201368523948889</v>
      </c>
      <c r="AM67" s="190">
        <f t="shared" si="69"/>
        <v>10.721868365180461</v>
      </c>
      <c r="AN67" s="190">
        <f t="shared" si="69"/>
        <v>12.260967379077604</v>
      </c>
      <c r="AO67" s="190">
        <f t="shared" si="69"/>
        <v>5.5030094582975115</v>
      </c>
      <c r="AP67" s="190">
        <f t="shared" si="69"/>
        <v>2.214022140221394</v>
      </c>
      <c r="AQ67" s="190">
        <f t="shared" si="69"/>
        <v>-2.7999999999999972</v>
      </c>
      <c r="AR67" s="190">
        <f t="shared" si="69"/>
        <v>-9.6805421103576289E-2</v>
      </c>
      <c r="AS67" s="190">
        <f t="shared" si="69"/>
        <v>-29.57559681697613</v>
      </c>
      <c r="AT67" s="190">
        <f t="shared" si="69"/>
        <v>-1.7777777777777777</v>
      </c>
      <c r="AU67" s="190">
        <f t="shared" si="69"/>
        <v>-8.3177570093457991</v>
      </c>
      <c r="AV67" s="190">
        <f t="shared" si="69"/>
        <v>3.6525974025974026</v>
      </c>
      <c r="AW67" s="190">
        <f t="shared" si="69"/>
        <v>7.7747989276139311</v>
      </c>
      <c r="AX67" s="190">
        <f t="shared" si="69"/>
        <v>9.3357271095152523</v>
      </c>
      <c r="AY67" s="190">
        <f t="shared" si="69"/>
        <v>4.9137931034482785</v>
      </c>
      <c r="AZ67" s="190">
        <f t="shared" si="69"/>
        <v>5.3402239448751105</v>
      </c>
      <c r="BA67" s="190">
        <f t="shared" si="69"/>
        <v>3.7132987910189956</v>
      </c>
      <c r="BB67" s="190">
        <f t="shared" si="69"/>
        <v>3.2745591939546648</v>
      </c>
      <c r="BC67" s="190">
        <f t="shared" si="69"/>
        <v>-0.34423407917384308</v>
      </c>
      <c r="BD67" s="190">
        <f t="shared" si="69"/>
        <v>4.3441938178780308</v>
      </c>
      <c r="BE67" s="190">
        <f t="shared" si="69"/>
        <v>3.1825795644891097</v>
      </c>
      <c r="BF67" s="190">
        <f t="shared" si="69"/>
        <v>3.2500000000000049</v>
      </c>
    </row>
    <row r="68" spans="1:58" s="173" customFormat="1" ht="26.25" thickBot="1">
      <c r="A68" s="156" t="s">
        <v>206</v>
      </c>
      <c r="B68" s="70">
        <f>(B41-B29)/B29*100</f>
        <v>4.0540540540540544</v>
      </c>
      <c r="C68" s="190">
        <f>(C41-C29)/C29*100</f>
        <v>4.8138056312443345</v>
      </c>
      <c r="D68" s="190">
        <f t="shared" si="69"/>
        <v>4.8534798534798504</v>
      </c>
      <c r="E68" s="190">
        <f t="shared" si="69"/>
        <v>3.6156041864890693</v>
      </c>
      <c r="F68" s="190">
        <f t="shared" si="69"/>
        <v>7.8504672897196315</v>
      </c>
      <c r="G68" s="190">
        <f t="shared" si="69"/>
        <v>0.25795356835769317</v>
      </c>
      <c r="H68" s="190">
        <f t="shared" si="69"/>
        <v>-1.4899211218229524</v>
      </c>
      <c r="I68" s="190">
        <f t="shared" si="69"/>
        <v>21.412300683371296</v>
      </c>
      <c r="J68" s="190">
        <f t="shared" si="69"/>
        <v>3.9166666666666692</v>
      </c>
      <c r="K68" s="190">
        <f t="shared" si="69"/>
        <v>3.1305903398926658</v>
      </c>
      <c r="L68" s="190">
        <f t="shared" si="69"/>
        <v>7.9831932773109235</v>
      </c>
      <c r="M68" s="190">
        <f t="shared" si="69"/>
        <v>3.5593220338983071</v>
      </c>
      <c r="N68" s="190">
        <f>(N41-N29)/N29*100</f>
        <v>4.4850498338870359</v>
      </c>
      <c r="O68" s="190">
        <f t="shared" si="69"/>
        <v>1.8326693227091611</v>
      </c>
      <c r="P68" s="190">
        <f t="shared" si="69"/>
        <v>5.4759898904802018</v>
      </c>
      <c r="Q68" s="190">
        <f t="shared" si="69"/>
        <v>5.3542009884678752</v>
      </c>
      <c r="R68" s="190">
        <f t="shared" si="69"/>
        <v>5.5363321799308007</v>
      </c>
      <c r="S68" s="190">
        <f t="shared" si="69"/>
        <v>4.1308089500860561</v>
      </c>
      <c r="T68" s="190">
        <f t="shared" si="69"/>
        <v>5.0000000000000027</v>
      </c>
      <c r="U68" s="190">
        <f t="shared" si="69"/>
        <v>6.5630397236614932</v>
      </c>
      <c r="V68" s="190">
        <f t="shared" si="69"/>
        <v>5</v>
      </c>
      <c r="W68" s="190">
        <f t="shared" si="69"/>
        <v>1.4058106841611997</v>
      </c>
      <c r="X68" s="190">
        <f t="shared" si="69"/>
        <v>1.5902712815715516</v>
      </c>
      <c r="Y68" s="190">
        <f t="shared" si="69"/>
        <v>1.0377358490565984</v>
      </c>
      <c r="Z68" s="190">
        <f t="shared" si="69"/>
        <v>6.8383658969804655</v>
      </c>
      <c r="AA68" s="190">
        <f t="shared" si="69"/>
        <v>5.9198542805100178</v>
      </c>
      <c r="AB68" s="190">
        <f t="shared" si="69"/>
        <v>4.2318307267709239</v>
      </c>
      <c r="AC68" s="190">
        <f t="shared" si="69"/>
        <v>3.3014769765421477</v>
      </c>
      <c r="AD68" s="190">
        <f t="shared" si="69"/>
        <v>9.3833780160857909</v>
      </c>
      <c r="AE68" s="190">
        <f t="shared" si="69"/>
        <v>17.854518736223373</v>
      </c>
      <c r="AF68" s="190">
        <f t="shared" si="69"/>
        <v>0.75329566854990315</v>
      </c>
      <c r="AG68" s="190">
        <f t="shared" si="69"/>
        <v>-4.2988741044012313</v>
      </c>
      <c r="AH68" s="190">
        <f t="shared" si="69"/>
        <v>-0.54794520547944681</v>
      </c>
      <c r="AI68" s="190">
        <f t="shared" si="69"/>
        <v>5.501330967169479</v>
      </c>
      <c r="AJ68" s="190">
        <f t="shared" si="69"/>
        <v>6.4814814814814836</v>
      </c>
      <c r="AK68" s="190">
        <f t="shared" si="69"/>
        <v>3.1465093411996095</v>
      </c>
      <c r="AL68" s="190">
        <f t="shared" si="69"/>
        <v>-0.77972709551656649</v>
      </c>
      <c r="AM68" s="190">
        <f t="shared" si="69"/>
        <v>13.894736842105265</v>
      </c>
      <c r="AN68" s="190">
        <f t="shared" si="69"/>
        <v>16.871508379888262</v>
      </c>
      <c r="AO68" s="190">
        <f t="shared" si="69"/>
        <v>4.9488054607508509</v>
      </c>
      <c r="AP68" s="190">
        <f t="shared" si="69"/>
        <v>1.8416206261510131</v>
      </c>
      <c r="AQ68" s="190">
        <f t="shared" si="69"/>
        <v>-1.8200202224469275</v>
      </c>
      <c r="AR68" s="190">
        <f t="shared" si="69"/>
        <v>0.68292682926829551</v>
      </c>
      <c r="AS68" s="190">
        <f t="shared" si="69"/>
        <v>-27.524204702627937</v>
      </c>
      <c r="AT68" s="190">
        <f t="shared" si="69"/>
        <v>-1.9366197183098492</v>
      </c>
      <c r="AU68" s="190">
        <f t="shared" si="69"/>
        <v>-7.6779026217228497</v>
      </c>
      <c r="AV68" s="190">
        <f t="shared" si="69"/>
        <v>3.6525974025974026</v>
      </c>
      <c r="AW68" s="190">
        <f t="shared" si="69"/>
        <v>4.4763513513513491</v>
      </c>
      <c r="AX68" s="190">
        <f t="shared" si="69"/>
        <v>8.8669950738916228</v>
      </c>
      <c r="AY68" s="190">
        <f t="shared" si="69"/>
        <v>4.851063829787237</v>
      </c>
      <c r="AZ68" s="190">
        <f t="shared" si="69"/>
        <v>5.7461406518010323</v>
      </c>
      <c r="BA68" s="190">
        <f t="shared" si="69"/>
        <v>3.1014249790444284</v>
      </c>
      <c r="BB68" s="190">
        <f t="shared" si="69"/>
        <v>3.1746031746031722</v>
      </c>
      <c r="BC68" s="190">
        <f t="shared" si="69"/>
        <v>0.6849315068493127</v>
      </c>
      <c r="BD68" s="190">
        <f t="shared" si="69"/>
        <v>3.6514522821576807</v>
      </c>
      <c r="BE68" s="190">
        <f t="shared" si="69"/>
        <v>4.3551088777219329</v>
      </c>
      <c r="BF68" s="190">
        <f t="shared" si="69"/>
        <v>3.2500000000000049</v>
      </c>
    </row>
    <row r="69" spans="1:58" s="173" customFormat="1" ht="26.25" thickBot="1">
      <c r="A69" s="156" t="s">
        <v>231</v>
      </c>
      <c r="B69" s="70">
        <f>(B42-B30)/B30*100</f>
        <v>4.6762589928057574</v>
      </c>
      <c r="C69" s="190">
        <f>(C42-C30)/C30*100</f>
        <v>6.7150635208711353</v>
      </c>
      <c r="D69" s="190">
        <f t="shared" ref="D69:BF69" si="70">(D42-D30)/D30*100</f>
        <v>7.0448307410795996</v>
      </c>
      <c r="E69" s="190">
        <f t="shared" si="70"/>
        <v>6.8636796949475585</v>
      </c>
      <c r="F69" s="190">
        <f t="shared" si="70"/>
        <v>10.861423220973791</v>
      </c>
      <c r="G69" s="190">
        <f t="shared" si="70"/>
        <v>3.9723661485319592</v>
      </c>
      <c r="H69" s="190">
        <f t="shared" si="70"/>
        <v>-0.52724077328646246</v>
      </c>
      <c r="I69" s="190">
        <f t="shared" si="70"/>
        <v>24.252873563218387</v>
      </c>
      <c r="J69" s="190">
        <f t="shared" si="70"/>
        <v>5.5329536208299288</v>
      </c>
      <c r="K69" s="190">
        <f t="shared" si="70"/>
        <v>2.1276595744680904</v>
      </c>
      <c r="L69" s="190">
        <f t="shared" si="70"/>
        <v>5.0083472454090154</v>
      </c>
      <c r="M69" s="190">
        <f t="shared" si="70"/>
        <v>1.862828111769689</v>
      </c>
      <c r="N69" s="190">
        <f t="shared" si="70"/>
        <v>2.65780730897009</v>
      </c>
      <c r="O69" s="190">
        <f t="shared" si="70"/>
        <v>2.6169706582077805</v>
      </c>
      <c r="P69" s="190">
        <f t="shared" si="70"/>
        <v>2.2784810126582302</v>
      </c>
      <c r="Q69" s="190">
        <f t="shared" si="70"/>
        <v>4.2622950819672152</v>
      </c>
      <c r="R69" s="190">
        <f t="shared" si="70"/>
        <v>3.5314384151593528</v>
      </c>
      <c r="S69" s="190">
        <f t="shared" si="70"/>
        <v>4.0955631399317385</v>
      </c>
      <c r="T69" s="190">
        <f t="shared" si="70"/>
        <v>2.428447528187335</v>
      </c>
      <c r="U69" s="190">
        <f t="shared" si="70"/>
        <v>4.5689655172413763</v>
      </c>
      <c r="V69" s="190">
        <f t="shared" si="70"/>
        <v>4.5176110260336948</v>
      </c>
      <c r="W69" s="190">
        <f t="shared" si="70"/>
        <v>3.4644194756554336</v>
      </c>
      <c r="X69" s="190">
        <f t="shared" si="70"/>
        <v>3.3613445378151341</v>
      </c>
      <c r="Y69" s="190">
        <f t="shared" si="70"/>
        <v>3.4872761545711626</v>
      </c>
      <c r="Z69" s="190">
        <f t="shared" si="70"/>
        <v>8.6145648312611041</v>
      </c>
      <c r="AA69" s="190">
        <f t="shared" si="70"/>
        <v>8.378870673952644</v>
      </c>
      <c r="AB69" s="190">
        <f t="shared" si="70"/>
        <v>7.8196872125114991</v>
      </c>
      <c r="AC69" s="190">
        <f t="shared" si="70"/>
        <v>2.1663778162911611</v>
      </c>
      <c r="AD69" s="190">
        <f t="shared" si="70"/>
        <v>6.8811438784629031</v>
      </c>
      <c r="AE69" s="190">
        <f t="shared" si="70"/>
        <v>32.134996331621409</v>
      </c>
      <c r="AF69" s="190">
        <f t="shared" si="70"/>
        <v>3.4938621340887521</v>
      </c>
      <c r="AG69" s="190">
        <f t="shared" si="70"/>
        <v>-2.6721479958889973</v>
      </c>
      <c r="AH69" s="190">
        <f t="shared" si="70"/>
        <v>1.649862511457389</v>
      </c>
      <c r="AI69" s="190">
        <f t="shared" si="70"/>
        <v>6.6548358473824312</v>
      </c>
      <c r="AJ69" s="190">
        <f t="shared" si="70"/>
        <v>5.5462184873949534</v>
      </c>
      <c r="AK69" s="190">
        <f t="shared" si="70"/>
        <v>0.38872691933915593</v>
      </c>
      <c r="AL69" s="190">
        <f t="shared" si="70"/>
        <v>-4.8828125</v>
      </c>
      <c r="AM69" s="190">
        <f t="shared" si="70"/>
        <v>15.593561368209254</v>
      </c>
      <c r="AN69" s="190">
        <f t="shared" si="70"/>
        <v>16.315789473684212</v>
      </c>
      <c r="AO69" s="190">
        <f t="shared" si="70"/>
        <v>8.2482993197278933</v>
      </c>
      <c r="AP69" s="190">
        <f t="shared" si="70"/>
        <v>9.4063926940639231</v>
      </c>
      <c r="AQ69" s="190">
        <f t="shared" si="70"/>
        <v>0.70921985815603117</v>
      </c>
      <c r="AR69" s="190">
        <f t="shared" si="70"/>
        <v>0.585365853658531</v>
      </c>
      <c r="AS69" s="190">
        <f t="shared" si="70"/>
        <v>-28.062678062678064</v>
      </c>
      <c r="AT69" s="190">
        <f t="shared" si="70"/>
        <v>0.71748878923766568</v>
      </c>
      <c r="AU69" s="190">
        <f t="shared" si="70"/>
        <v>-4.2105263157894788</v>
      </c>
      <c r="AV69" s="190">
        <f t="shared" si="70"/>
        <v>3.2232070910556008</v>
      </c>
      <c r="AW69" s="190">
        <f t="shared" si="70"/>
        <v>10.666666666666668</v>
      </c>
      <c r="AX69" s="190">
        <f t="shared" si="70"/>
        <v>15.353037766830873</v>
      </c>
      <c r="AY69" s="190">
        <f t="shared" si="70"/>
        <v>4.3256997455470687</v>
      </c>
      <c r="AZ69" s="190">
        <f t="shared" si="70"/>
        <v>4.0920716112531945</v>
      </c>
      <c r="BA69" s="190">
        <f t="shared" si="70"/>
        <v>5.2852348993288567</v>
      </c>
      <c r="BB69" s="190">
        <f t="shared" si="70"/>
        <v>2.3372287145242048</v>
      </c>
      <c r="BC69" s="190">
        <f t="shared" si="70"/>
        <v>0.51325919589392155</v>
      </c>
      <c r="BD69" s="190">
        <f t="shared" si="70"/>
        <v>2.4046434494195736</v>
      </c>
      <c r="BE69" s="190">
        <f t="shared" si="70"/>
        <v>4.3551088777219329</v>
      </c>
      <c r="BF69" s="190">
        <f t="shared" si="70"/>
        <v>3.75</v>
      </c>
    </row>
    <row r="70" spans="1:58" ht="13.5" thickBot="1">
      <c r="N70" s="349" t="s">
        <v>207</v>
      </c>
      <c r="O70" s="350"/>
      <c r="P70" s="351"/>
      <c r="Q70" s="201" t="s">
        <v>208</v>
      </c>
      <c r="R70" s="202" t="s">
        <v>209</v>
      </c>
    </row>
    <row r="71" spans="1:58" ht="15">
      <c r="N71" s="236" t="s">
        <v>179</v>
      </c>
      <c r="O71" s="214"/>
      <c r="P71" s="214"/>
      <c r="Q71" s="217">
        <v>32.134996331621409</v>
      </c>
      <c r="R71" s="191">
        <v>1</v>
      </c>
      <c r="V71" s="7"/>
    </row>
    <row r="72" spans="1:58" ht="15">
      <c r="N72" s="237" t="s">
        <v>157</v>
      </c>
      <c r="O72" s="214"/>
      <c r="P72" s="214"/>
      <c r="Q72" s="218">
        <v>24.252873563218387</v>
      </c>
      <c r="R72" s="191">
        <v>2</v>
      </c>
      <c r="V72" s="7"/>
    </row>
    <row r="73" spans="1:58" ht="15">
      <c r="N73" s="237" t="s">
        <v>187</v>
      </c>
      <c r="O73" s="214"/>
      <c r="P73" s="214"/>
      <c r="Q73" s="218">
        <v>16.315789473684212</v>
      </c>
      <c r="R73" s="191">
        <v>3</v>
      </c>
      <c r="V73" s="7"/>
    </row>
    <row r="74" spans="1:58" ht="15">
      <c r="N74" s="237" t="s">
        <v>186</v>
      </c>
      <c r="O74" s="214"/>
      <c r="P74" s="214"/>
      <c r="Q74" s="218">
        <v>15.593561368209254</v>
      </c>
      <c r="R74" s="191">
        <v>4</v>
      </c>
      <c r="V74" s="7"/>
    </row>
    <row r="75" spans="1:58" ht="15">
      <c r="N75" s="237" t="s">
        <v>197</v>
      </c>
      <c r="O75" s="214"/>
      <c r="P75" s="214"/>
      <c r="Q75" s="218">
        <v>15.353037766830873</v>
      </c>
      <c r="R75" s="191">
        <v>5</v>
      </c>
      <c r="V75" s="7"/>
    </row>
    <row r="76" spans="1:58" ht="15">
      <c r="N76" s="237" t="s">
        <v>154</v>
      </c>
      <c r="O76" s="214"/>
      <c r="P76" s="214"/>
      <c r="Q76" s="218">
        <v>10.861423220973791</v>
      </c>
      <c r="R76" s="191">
        <v>6</v>
      </c>
      <c r="V76" s="7"/>
    </row>
    <row r="77" spans="1:58" ht="25.5">
      <c r="N77" s="237" t="s">
        <v>196</v>
      </c>
      <c r="O77" s="216"/>
      <c r="P77" s="216"/>
      <c r="Q77" s="218">
        <v>10.666666666666668</v>
      </c>
      <c r="R77" s="191">
        <v>7</v>
      </c>
      <c r="V77" s="7"/>
    </row>
    <row r="78" spans="1:58" ht="15">
      <c r="N78" s="237" t="s">
        <v>189</v>
      </c>
      <c r="O78" s="214"/>
      <c r="P78" s="214"/>
      <c r="Q78" s="218">
        <v>9.4063926940639231</v>
      </c>
      <c r="R78" s="191">
        <v>8</v>
      </c>
      <c r="V78" s="7"/>
    </row>
    <row r="79" spans="1:58" ht="15">
      <c r="N79" s="237" t="s">
        <v>174</v>
      </c>
      <c r="O79" s="214"/>
      <c r="P79" s="214"/>
      <c r="Q79" s="218">
        <v>8.6145648312611041</v>
      </c>
      <c r="R79" s="191">
        <v>9</v>
      </c>
      <c r="V79" s="7"/>
    </row>
    <row r="80" spans="1:58" ht="15">
      <c r="N80" s="237" t="s">
        <v>175</v>
      </c>
      <c r="O80" s="214"/>
      <c r="P80" s="214"/>
      <c r="Q80" s="218">
        <v>8.378870673952644</v>
      </c>
      <c r="R80" s="191">
        <v>10</v>
      </c>
      <c r="V80" s="7"/>
    </row>
    <row r="81" spans="14:22" ht="15">
      <c r="N81" s="237" t="s">
        <v>188</v>
      </c>
      <c r="O81" s="214"/>
      <c r="P81" s="214"/>
      <c r="Q81" s="218">
        <v>8.2482993197278933</v>
      </c>
      <c r="R81" s="191">
        <v>11</v>
      </c>
      <c r="V81" s="7"/>
    </row>
    <row r="82" spans="14:22" ht="15">
      <c r="N82" s="237" t="s">
        <v>176</v>
      </c>
      <c r="O82" s="214"/>
      <c r="P82" s="214"/>
      <c r="Q82" s="218">
        <v>7.8196872125114991</v>
      </c>
      <c r="R82" s="191">
        <v>12</v>
      </c>
      <c r="V82" s="7"/>
    </row>
    <row r="83" spans="14:22" ht="15">
      <c r="N83" s="237" t="s">
        <v>152</v>
      </c>
      <c r="O83" s="214"/>
      <c r="P83" s="214"/>
      <c r="Q83" s="218">
        <v>7.0448307410795996</v>
      </c>
      <c r="R83" s="191">
        <v>13</v>
      </c>
      <c r="V83" s="7"/>
    </row>
    <row r="84" spans="14:22" ht="15">
      <c r="N84" s="237" t="s">
        <v>178</v>
      </c>
      <c r="O84" s="214"/>
      <c r="P84" s="214"/>
      <c r="Q84" s="218">
        <v>6.8811438784629031</v>
      </c>
      <c r="R84" s="191">
        <v>14</v>
      </c>
      <c r="V84" s="7"/>
    </row>
    <row r="85" spans="14:22" ht="15">
      <c r="N85" s="237" t="s">
        <v>153</v>
      </c>
      <c r="O85" s="214"/>
      <c r="P85" s="214"/>
      <c r="Q85" s="218">
        <v>6.8636796949475585</v>
      </c>
      <c r="R85" s="191">
        <v>15</v>
      </c>
      <c r="V85" s="7"/>
    </row>
    <row r="86" spans="14:22" ht="15">
      <c r="N86" s="237" t="s">
        <v>151</v>
      </c>
      <c r="O86" s="214"/>
      <c r="P86" s="214"/>
      <c r="Q86" s="218">
        <v>6.7150635208711353</v>
      </c>
      <c r="R86" s="191">
        <v>16</v>
      </c>
      <c r="V86" s="7"/>
    </row>
    <row r="87" spans="14:22" ht="15">
      <c r="N87" s="237" t="s">
        <v>183</v>
      </c>
      <c r="O87" s="214"/>
      <c r="P87" s="214"/>
      <c r="Q87" s="218">
        <v>6.6548358473824312</v>
      </c>
      <c r="R87" s="191">
        <v>17</v>
      </c>
      <c r="V87" s="7"/>
    </row>
    <row r="88" spans="14:22" ht="15">
      <c r="N88" s="237" t="s">
        <v>184</v>
      </c>
      <c r="O88" s="214"/>
      <c r="P88" s="214"/>
      <c r="Q88" s="218">
        <v>5.5462184873949534</v>
      </c>
      <c r="R88" s="191">
        <v>18</v>
      </c>
      <c r="V88" s="7"/>
    </row>
    <row r="89" spans="14:22" ht="15">
      <c r="N89" s="237" t="s">
        <v>158</v>
      </c>
      <c r="O89" s="214"/>
      <c r="P89" s="214"/>
      <c r="Q89" s="218">
        <v>5.5329536208299288</v>
      </c>
      <c r="R89" s="191">
        <v>19</v>
      </c>
      <c r="V89" s="7"/>
    </row>
    <row r="90" spans="14:22" ht="15">
      <c r="N90" s="237" t="s">
        <v>200</v>
      </c>
      <c r="O90" s="214"/>
      <c r="P90" s="214"/>
      <c r="Q90" s="218">
        <v>5.2852348993288567</v>
      </c>
      <c r="R90" s="191">
        <v>20</v>
      </c>
      <c r="V90" s="7"/>
    </row>
    <row r="91" spans="14:22" ht="15">
      <c r="N91" s="237" t="s">
        <v>160</v>
      </c>
      <c r="O91" s="214"/>
      <c r="P91" s="214"/>
      <c r="Q91" s="218">
        <v>5.0083472454090154</v>
      </c>
      <c r="R91" s="191">
        <v>21</v>
      </c>
      <c r="V91" s="7"/>
    </row>
    <row r="92" spans="14:22" ht="15">
      <c r="N92" s="237" t="s">
        <v>169</v>
      </c>
      <c r="O92" s="214"/>
      <c r="P92" s="214"/>
      <c r="Q92" s="218">
        <v>4.5689655172413763</v>
      </c>
      <c r="R92" s="191">
        <v>23</v>
      </c>
      <c r="V92" s="7"/>
    </row>
    <row r="93" spans="14:22" ht="15">
      <c r="N93" s="237" t="s">
        <v>170</v>
      </c>
      <c r="O93" s="214"/>
      <c r="P93" s="214"/>
      <c r="Q93" s="218">
        <v>4.5176110260336948</v>
      </c>
      <c r="R93" s="191">
        <v>24</v>
      </c>
      <c r="V93" s="7"/>
    </row>
    <row r="94" spans="14:22" ht="15">
      <c r="N94" s="237" t="s">
        <v>204</v>
      </c>
      <c r="O94" s="214"/>
      <c r="P94" s="214"/>
      <c r="Q94" s="218">
        <v>4.3551088777219329</v>
      </c>
      <c r="R94" s="191">
        <v>25</v>
      </c>
      <c r="V94" s="7"/>
    </row>
    <row r="95" spans="14:22" ht="15">
      <c r="N95" s="237" t="s">
        <v>198</v>
      </c>
      <c r="O95" s="214"/>
      <c r="P95" s="214"/>
      <c r="Q95" s="218">
        <v>4.3256997455470687</v>
      </c>
      <c r="R95" s="191">
        <v>26</v>
      </c>
      <c r="V95" s="7"/>
    </row>
    <row r="96" spans="14:22" ht="15">
      <c r="N96" s="237" t="s">
        <v>165</v>
      </c>
      <c r="O96" s="214"/>
      <c r="P96" s="214"/>
      <c r="Q96" s="218">
        <v>4.2622950819672152</v>
      </c>
      <c r="R96" s="191">
        <v>27</v>
      </c>
      <c r="V96" s="7"/>
    </row>
    <row r="97" spans="14:24" ht="15">
      <c r="N97" s="237" t="s">
        <v>167</v>
      </c>
      <c r="O97" s="214"/>
      <c r="P97" s="214"/>
      <c r="Q97" s="218">
        <v>4.0955631399317385</v>
      </c>
      <c r="R97" s="191">
        <v>28</v>
      </c>
      <c r="V97" s="7"/>
    </row>
    <row r="98" spans="14:24" ht="15">
      <c r="N98" s="237" t="s">
        <v>199</v>
      </c>
      <c r="O98" s="214"/>
      <c r="P98" s="214"/>
      <c r="Q98" s="218">
        <v>4.0920716112531945</v>
      </c>
      <c r="R98" s="191">
        <v>29</v>
      </c>
      <c r="V98" s="7"/>
    </row>
    <row r="99" spans="14:24" ht="15">
      <c r="N99" s="237" t="s">
        <v>155</v>
      </c>
      <c r="O99" s="214"/>
      <c r="P99" s="214"/>
      <c r="Q99" s="218">
        <v>3.9723661485319592</v>
      </c>
      <c r="R99" s="191">
        <v>30</v>
      </c>
      <c r="V99" s="7"/>
    </row>
    <row r="100" spans="14:24" ht="15">
      <c r="N100" s="237" t="s">
        <v>205</v>
      </c>
      <c r="O100" s="214"/>
      <c r="P100" s="214"/>
      <c r="Q100" s="218">
        <v>3.75</v>
      </c>
      <c r="R100" s="191">
        <v>31</v>
      </c>
      <c r="V100" s="7"/>
    </row>
    <row r="101" spans="14:24" ht="15">
      <c r="N101" s="237" t="s">
        <v>166</v>
      </c>
      <c r="O101" s="214"/>
      <c r="P101" s="214"/>
      <c r="Q101" s="218">
        <v>3.5314384151593528</v>
      </c>
      <c r="R101" s="191">
        <v>32</v>
      </c>
      <c r="V101" s="7"/>
    </row>
    <row r="102" spans="14:24" ht="25.5">
      <c r="N102" s="237" t="s">
        <v>180</v>
      </c>
      <c r="O102" s="214"/>
      <c r="P102" s="214"/>
      <c r="Q102" s="218">
        <v>3.4938621340887521</v>
      </c>
      <c r="R102" s="191">
        <v>33</v>
      </c>
      <c r="V102" s="7"/>
      <c r="X102" s="7"/>
    </row>
    <row r="103" spans="14:24" ht="15">
      <c r="N103" s="237" t="s">
        <v>173</v>
      </c>
      <c r="O103" s="214"/>
      <c r="P103" s="214"/>
      <c r="Q103" s="218">
        <v>3.4872761545711626</v>
      </c>
      <c r="R103" s="191">
        <v>34</v>
      </c>
      <c r="V103" s="7"/>
      <c r="X103" s="7"/>
    </row>
    <row r="104" spans="14:24" ht="15">
      <c r="N104" s="237" t="s">
        <v>171</v>
      </c>
      <c r="O104" s="214"/>
      <c r="P104" s="214"/>
      <c r="Q104" s="218">
        <v>3.4644194756554336</v>
      </c>
      <c r="R104" s="191">
        <v>35</v>
      </c>
      <c r="V104" s="7"/>
      <c r="X104" s="7"/>
    </row>
    <row r="105" spans="14:24" ht="15">
      <c r="N105" s="237" t="s">
        <v>172</v>
      </c>
      <c r="O105" s="214"/>
      <c r="P105" s="214"/>
      <c r="Q105" s="240">
        <v>3.3613445378151341</v>
      </c>
      <c r="R105" s="191">
        <v>36</v>
      </c>
      <c r="V105" s="7"/>
      <c r="X105" s="7"/>
    </row>
    <row r="106" spans="14:24" ht="15">
      <c r="N106" s="237" t="s">
        <v>195</v>
      </c>
      <c r="O106" s="214"/>
      <c r="P106" s="214"/>
      <c r="Q106" s="218">
        <v>3.2232070910556008</v>
      </c>
      <c r="R106" s="191">
        <v>37</v>
      </c>
      <c r="V106" s="7"/>
      <c r="X106" s="7"/>
    </row>
    <row r="107" spans="14:24" ht="15">
      <c r="N107" s="237" t="s">
        <v>162</v>
      </c>
      <c r="O107" s="214"/>
      <c r="P107" s="214"/>
      <c r="Q107" s="218">
        <v>2.65780730897009</v>
      </c>
      <c r="R107" s="191">
        <v>38</v>
      </c>
      <c r="V107" s="7"/>
      <c r="X107" s="7"/>
    </row>
    <row r="108" spans="14:24" ht="13.5" customHeight="1">
      <c r="N108" s="237" t="s">
        <v>163</v>
      </c>
      <c r="O108" s="214"/>
      <c r="P108" s="214"/>
      <c r="Q108" s="218">
        <v>2.6169706582077805</v>
      </c>
      <c r="R108" s="191">
        <v>39</v>
      </c>
      <c r="V108" s="7"/>
      <c r="X108" s="7"/>
    </row>
    <row r="109" spans="14:24" ht="13.5" customHeight="1">
      <c r="N109" s="237" t="s">
        <v>168</v>
      </c>
      <c r="O109" s="214"/>
      <c r="P109" s="214"/>
      <c r="Q109" s="218">
        <v>2.428447528187335</v>
      </c>
      <c r="R109" s="191">
        <v>40</v>
      </c>
      <c r="V109" s="7"/>
      <c r="X109" s="7"/>
    </row>
    <row r="110" spans="14:24" ht="13.5" customHeight="1">
      <c r="N110" s="237" t="s">
        <v>203</v>
      </c>
      <c r="O110" s="214"/>
      <c r="P110" s="214"/>
      <c r="Q110" s="218">
        <v>2.4046434494195736</v>
      </c>
      <c r="R110" s="191">
        <v>41</v>
      </c>
      <c r="V110" s="7"/>
      <c r="X110" s="7"/>
    </row>
    <row r="111" spans="14:24" ht="25.5">
      <c r="N111" s="237" t="s">
        <v>201</v>
      </c>
      <c r="O111" s="214"/>
      <c r="P111" s="214"/>
      <c r="Q111" s="218">
        <v>2.3372287145242048</v>
      </c>
      <c r="R111" s="191">
        <v>42</v>
      </c>
      <c r="V111" s="7"/>
      <c r="X111" s="7"/>
    </row>
    <row r="112" spans="14:24" ht="15">
      <c r="N112" s="237" t="s">
        <v>164</v>
      </c>
      <c r="O112" s="214"/>
      <c r="P112" s="214"/>
      <c r="Q112" s="218">
        <v>2.2784810126582302</v>
      </c>
      <c r="R112" s="191">
        <v>43</v>
      </c>
      <c r="V112" s="7"/>
      <c r="X112" s="7"/>
    </row>
    <row r="113" spans="14:26" ht="15">
      <c r="N113" s="237" t="s">
        <v>177</v>
      </c>
      <c r="O113" s="214"/>
      <c r="P113" s="214"/>
      <c r="Q113" s="218">
        <v>2.1663778162911611</v>
      </c>
      <c r="R113" s="191">
        <v>44</v>
      </c>
      <c r="V113" s="7"/>
      <c r="X113" s="7"/>
    </row>
    <row r="114" spans="14:26" ht="15">
      <c r="N114" s="237" t="s">
        <v>159</v>
      </c>
      <c r="O114" s="214"/>
      <c r="P114" s="214"/>
      <c r="Q114" s="218">
        <v>2.1276595744680904</v>
      </c>
      <c r="R114" s="191">
        <v>45</v>
      </c>
      <c r="V114" s="7"/>
      <c r="X114" s="7"/>
    </row>
    <row r="115" spans="14:26" ht="15">
      <c r="N115" s="237" t="s">
        <v>161</v>
      </c>
      <c r="O115" s="214"/>
      <c r="P115" s="214"/>
      <c r="Q115" s="218">
        <v>1.862828111769689</v>
      </c>
      <c r="R115" s="191">
        <v>46</v>
      </c>
      <c r="V115" s="7"/>
      <c r="X115" s="7"/>
    </row>
    <row r="116" spans="14:26" ht="25.5">
      <c r="N116" s="237" t="s">
        <v>182</v>
      </c>
      <c r="O116" s="214"/>
      <c r="P116" s="214"/>
      <c r="Q116" s="218">
        <v>1.649862511457389</v>
      </c>
      <c r="R116" s="191">
        <v>47</v>
      </c>
      <c r="V116" s="7"/>
      <c r="X116" s="7"/>
    </row>
    <row r="117" spans="14:26" ht="15">
      <c r="N117" s="237" t="s">
        <v>193</v>
      </c>
      <c r="O117" s="214"/>
      <c r="P117" s="214"/>
      <c r="Q117" s="218">
        <v>0.71748878923766568</v>
      </c>
      <c r="R117" s="191">
        <v>48</v>
      </c>
      <c r="V117" s="7"/>
      <c r="X117" s="7"/>
    </row>
    <row r="118" spans="14:26" ht="15">
      <c r="N118" s="237" t="s">
        <v>190</v>
      </c>
      <c r="O118" s="214"/>
      <c r="P118" s="214"/>
      <c r="Q118" s="218">
        <v>0.70921985815603117</v>
      </c>
      <c r="R118" s="191">
        <v>49</v>
      </c>
      <c r="V118" s="7"/>
      <c r="X118" s="7"/>
    </row>
    <row r="119" spans="14:26" ht="25.5">
      <c r="N119" s="237" t="s">
        <v>191</v>
      </c>
      <c r="O119" s="214"/>
      <c r="P119" s="214"/>
      <c r="Q119" s="218">
        <v>0.585365853658531</v>
      </c>
      <c r="R119" s="191">
        <v>50</v>
      </c>
      <c r="V119" s="7"/>
      <c r="X119" s="7"/>
    </row>
    <row r="120" spans="14:26" ht="15">
      <c r="N120" s="237" t="s">
        <v>202</v>
      </c>
      <c r="O120" s="214"/>
      <c r="P120" s="214"/>
      <c r="Q120" s="218">
        <v>0.51325919589392155</v>
      </c>
      <c r="R120" s="191">
        <v>51</v>
      </c>
      <c r="V120" s="7"/>
      <c r="X120" s="7"/>
    </row>
    <row r="121" spans="14:26" ht="15">
      <c r="N121" s="237" t="s">
        <v>56</v>
      </c>
      <c r="O121" s="214"/>
      <c r="P121" s="214"/>
      <c r="Q121" s="218">
        <v>0.38872691933915593</v>
      </c>
      <c r="R121" s="191">
        <v>52</v>
      </c>
      <c r="V121" s="7"/>
      <c r="X121" s="7"/>
    </row>
    <row r="122" spans="14:26" ht="15">
      <c r="N122" s="237" t="s">
        <v>156</v>
      </c>
      <c r="O122" s="214"/>
      <c r="P122" s="214"/>
      <c r="Q122" s="218">
        <v>-0.52724077328646246</v>
      </c>
      <c r="R122" s="191">
        <v>53</v>
      </c>
      <c r="V122" s="7"/>
      <c r="X122" s="7"/>
    </row>
    <row r="123" spans="14:26" ht="25.5">
      <c r="N123" s="237" t="s">
        <v>181</v>
      </c>
      <c r="O123" s="214"/>
      <c r="P123" s="214"/>
      <c r="Q123" s="218">
        <v>-2.6721479958889973</v>
      </c>
      <c r="R123" s="191">
        <v>54</v>
      </c>
      <c r="V123" s="7"/>
      <c r="X123" s="7"/>
    </row>
    <row r="124" spans="14:26" ht="15">
      <c r="N124" s="237" t="s">
        <v>194</v>
      </c>
      <c r="O124" s="214"/>
      <c r="P124" s="214"/>
      <c r="Q124" s="218">
        <v>-4.2105263157894788</v>
      </c>
      <c r="R124" s="191">
        <v>55</v>
      </c>
      <c r="V124" s="7"/>
      <c r="X124" s="7"/>
    </row>
    <row r="125" spans="14:26" ht="15">
      <c r="N125" s="237" t="s">
        <v>185</v>
      </c>
      <c r="O125" s="214"/>
      <c r="P125" s="214"/>
      <c r="Q125" s="218">
        <v>-4.8828125</v>
      </c>
      <c r="R125" s="191">
        <v>56</v>
      </c>
      <c r="V125" s="7"/>
      <c r="X125" s="7"/>
    </row>
    <row r="126" spans="14:26" ht="15.75" thickBot="1">
      <c r="N126" s="238" t="s">
        <v>192</v>
      </c>
      <c r="O126" s="215"/>
      <c r="P126" s="215"/>
      <c r="Q126" s="239">
        <v>-28.062678062678064</v>
      </c>
      <c r="R126" s="192">
        <v>57</v>
      </c>
      <c r="V126" s="7"/>
      <c r="Z126" s="7"/>
    </row>
    <row r="127" spans="14:26">
      <c r="V127" s="7"/>
      <c r="Z127" s="7"/>
    </row>
    <row r="128" spans="14:26">
      <c r="Z128" s="7"/>
    </row>
    <row r="129" spans="24:26">
      <c r="X129" s="7"/>
      <c r="Z129" s="7"/>
    </row>
    <row r="130" spans="24:26">
      <c r="Z130" s="7"/>
    </row>
    <row r="131" spans="24:26">
      <c r="Z131" s="7"/>
    </row>
    <row r="132" spans="24:26">
      <c r="Z132" s="7"/>
    </row>
    <row r="133" spans="24:26">
      <c r="Z133" s="7"/>
    </row>
    <row r="134" spans="24:26">
      <c r="Z134" s="7"/>
    </row>
    <row r="135" spans="24:26">
      <c r="Z135" s="7"/>
    </row>
    <row r="136" spans="24:26">
      <c r="Z136" s="7"/>
    </row>
    <row r="137" spans="24:26">
      <c r="Z137" s="7"/>
    </row>
    <row r="138" spans="24:26">
      <c r="Z138" s="7"/>
    </row>
    <row r="139" spans="24:26">
      <c r="Z139" s="7"/>
    </row>
    <row r="140" spans="24:26">
      <c r="Z140" s="7"/>
    </row>
    <row r="141" spans="24:26">
      <c r="Z141" s="7"/>
    </row>
    <row r="142" spans="24:26">
      <c r="Z142" s="7"/>
    </row>
    <row r="143" spans="24:26">
      <c r="Z143" s="7"/>
    </row>
    <row r="144" spans="24:26">
      <c r="Z144" s="7"/>
    </row>
    <row r="145" spans="26:26">
      <c r="Z145" s="7"/>
    </row>
    <row r="146" spans="26:26">
      <c r="Z146" s="7"/>
    </row>
    <row r="147" spans="26:26">
      <c r="Z147" s="7"/>
    </row>
    <row r="148" spans="26:26">
      <c r="Z148" s="7"/>
    </row>
    <row r="149" spans="26:26">
      <c r="Z149" s="7"/>
    </row>
    <row r="150" spans="26:26">
      <c r="Z150" s="7"/>
    </row>
    <row r="151" spans="26:26">
      <c r="Z151" s="7"/>
    </row>
    <row r="152" spans="26:26">
      <c r="Z152" s="7"/>
    </row>
    <row r="153" spans="26:26">
      <c r="Z153" s="7"/>
    </row>
    <row r="154" spans="26:26">
      <c r="Z154" s="7"/>
    </row>
    <row r="155" spans="26:26">
      <c r="Z155" s="7"/>
    </row>
    <row r="156" spans="26:26">
      <c r="Z156" s="7"/>
    </row>
    <row r="157" spans="26:26">
      <c r="Z157" s="7"/>
    </row>
    <row r="158" spans="26:26">
      <c r="Z158" s="7"/>
    </row>
    <row r="159" spans="26:26">
      <c r="Z159" s="7"/>
    </row>
    <row r="160" spans="26:26">
      <c r="Z160" s="7"/>
    </row>
    <row r="161" spans="8:26">
      <c r="Z161" s="7"/>
    </row>
    <row r="162" spans="8:26">
      <c r="Z162" s="7"/>
    </row>
    <row r="163" spans="8:26">
      <c r="Z163" s="7"/>
    </row>
    <row r="164" spans="8:26">
      <c r="Z164" s="7"/>
    </row>
    <row r="165" spans="8:26">
      <c r="Z165" s="7"/>
    </row>
    <row r="166" spans="8:26">
      <c r="N166" s="187"/>
      <c r="Z166" s="7"/>
    </row>
    <row r="167" spans="8:26">
      <c r="N167" s="232"/>
      <c r="O167" s="187"/>
      <c r="P167" s="187"/>
      <c r="Q167" s="187"/>
      <c r="R167" s="187"/>
      <c r="Z167" s="7"/>
    </row>
    <row r="168" spans="8:26">
      <c r="H168" s="193"/>
      <c r="I168" s="193"/>
      <c r="N168" s="194"/>
      <c r="O168" s="232"/>
      <c r="P168" s="232"/>
      <c r="Q168" s="193"/>
      <c r="R168" s="193"/>
      <c r="Z168" s="7"/>
    </row>
    <row r="169" spans="8:26">
      <c r="H169" s="194"/>
      <c r="I169" s="195"/>
      <c r="N169" s="197"/>
      <c r="O169" s="195"/>
      <c r="P169" s="195"/>
      <c r="Q169" s="196"/>
      <c r="R169" s="195"/>
    </row>
    <row r="170" spans="8:26">
      <c r="H170" s="197"/>
      <c r="I170" s="198"/>
      <c r="N170" s="197"/>
      <c r="O170" s="198"/>
      <c r="P170" s="198"/>
      <c r="Q170" s="199"/>
      <c r="R170" s="195"/>
    </row>
    <row r="171" spans="8:26">
      <c r="H171" s="197"/>
      <c r="I171" s="198"/>
      <c r="N171" s="197"/>
      <c r="O171" s="198"/>
      <c r="P171" s="198"/>
      <c r="Q171" s="199"/>
      <c r="R171" s="195"/>
    </row>
    <row r="172" spans="8:26">
      <c r="H172" s="197"/>
      <c r="I172" s="198"/>
      <c r="N172" s="197"/>
      <c r="O172" s="198"/>
      <c r="P172" s="198"/>
      <c r="Q172" s="199"/>
      <c r="R172" s="195"/>
    </row>
    <row r="173" spans="8:26">
      <c r="H173" s="2"/>
      <c r="I173" s="2"/>
      <c r="N173" s="197"/>
      <c r="O173" s="198"/>
      <c r="P173" s="198"/>
      <c r="Q173" s="199"/>
      <c r="R173" s="195"/>
    </row>
    <row r="174" spans="8:26">
      <c r="H174" s="2"/>
      <c r="I174" s="2"/>
      <c r="N174" s="197"/>
      <c r="O174" s="198"/>
      <c r="P174" s="198"/>
      <c r="Q174" s="199"/>
      <c r="R174" s="195"/>
    </row>
    <row r="175" spans="8:26">
      <c r="H175" s="2"/>
      <c r="I175" s="2"/>
      <c r="N175" s="197"/>
      <c r="O175" s="198"/>
      <c r="P175" s="198"/>
      <c r="Q175" s="199"/>
      <c r="R175" s="195"/>
    </row>
    <row r="176" spans="8:26">
      <c r="H176" s="2"/>
      <c r="I176" s="2"/>
      <c r="N176" s="197"/>
      <c r="O176" s="198"/>
      <c r="P176" s="198"/>
      <c r="Q176" s="199"/>
      <c r="R176" s="195"/>
    </row>
    <row r="177" spans="8:18">
      <c r="H177" s="2"/>
      <c r="I177" s="2"/>
      <c r="N177" s="197"/>
      <c r="O177" s="198"/>
      <c r="P177" s="198"/>
      <c r="Q177" s="199"/>
      <c r="R177" s="195"/>
    </row>
    <row r="178" spans="8:18">
      <c r="H178" s="2"/>
      <c r="I178" s="2"/>
      <c r="N178" s="197"/>
      <c r="O178" s="198"/>
      <c r="P178" s="198"/>
      <c r="Q178" s="199"/>
      <c r="R178" s="195"/>
    </row>
    <row r="179" spans="8:18">
      <c r="H179" s="2"/>
      <c r="I179" s="2"/>
      <c r="N179" s="197"/>
      <c r="O179" s="198"/>
      <c r="P179" s="198"/>
      <c r="Q179" s="199"/>
      <c r="R179" s="195"/>
    </row>
    <row r="180" spans="8:18">
      <c r="H180" s="2"/>
      <c r="I180" s="2"/>
      <c r="N180" s="197"/>
      <c r="O180" s="198"/>
      <c r="P180" s="198"/>
      <c r="Q180" s="199"/>
      <c r="R180" s="195"/>
    </row>
    <row r="181" spans="8:18">
      <c r="H181" s="2"/>
      <c r="I181" s="2"/>
      <c r="N181" s="197"/>
      <c r="O181" s="198"/>
      <c r="P181" s="198"/>
      <c r="Q181" s="199"/>
      <c r="R181" s="195"/>
    </row>
    <row r="182" spans="8:18">
      <c r="H182" s="2"/>
      <c r="I182" s="2"/>
      <c r="N182" s="197"/>
      <c r="O182" s="198"/>
      <c r="P182" s="198"/>
      <c r="Q182" s="199"/>
      <c r="R182" s="195"/>
    </row>
    <row r="183" spans="8:18">
      <c r="H183" s="2"/>
      <c r="I183" s="2"/>
      <c r="N183" s="197"/>
      <c r="O183" s="198"/>
      <c r="P183" s="198"/>
      <c r="Q183" s="199"/>
      <c r="R183" s="195"/>
    </row>
    <row r="184" spans="8:18">
      <c r="H184" s="2"/>
      <c r="I184" s="2"/>
      <c r="N184" s="197"/>
      <c r="O184" s="198"/>
      <c r="P184" s="198"/>
      <c r="Q184" s="199"/>
      <c r="R184" s="195"/>
    </row>
    <row r="185" spans="8:18">
      <c r="H185" s="2"/>
      <c r="I185" s="2"/>
      <c r="N185" s="197"/>
      <c r="O185" s="198"/>
      <c r="P185" s="198"/>
      <c r="Q185" s="199"/>
      <c r="R185" s="195"/>
    </row>
    <row r="186" spans="8:18">
      <c r="H186" s="2"/>
      <c r="I186" s="2"/>
      <c r="N186" s="197"/>
      <c r="O186" s="198"/>
      <c r="P186" s="198"/>
      <c r="Q186" s="199"/>
      <c r="R186" s="195"/>
    </row>
    <row r="187" spans="8:18">
      <c r="H187" s="2"/>
      <c r="I187" s="2"/>
      <c r="N187" s="197"/>
      <c r="O187" s="198"/>
      <c r="P187" s="198"/>
      <c r="Q187" s="199"/>
      <c r="R187" s="195"/>
    </row>
    <row r="188" spans="8:18">
      <c r="H188" s="2"/>
      <c r="I188" s="2"/>
      <c r="N188" s="197"/>
      <c r="O188" s="198"/>
      <c r="P188" s="198"/>
      <c r="Q188" s="199"/>
      <c r="R188" s="195"/>
    </row>
    <row r="189" spans="8:18">
      <c r="H189" s="2"/>
      <c r="I189" s="2"/>
      <c r="N189" s="197"/>
      <c r="O189" s="198"/>
      <c r="P189" s="198"/>
      <c r="Q189" s="199"/>
      <c r="R189" s="195"/>
    </row>
    <row r="190" spans="8:18">
      <c r="H190" s="2"/>
      <c r="I190" s="2"/>
      <c r="N190" s="197"/>
      <c r="O190" s="198"/>
      <c r="P190" s="198"/>
      <c r="Q190" s="199"/>
      <c r="R190" s="195"/>
    </row>
    <row r="191" spans="8:18">
      <c r="H191" s="2"/>
      <c r="I191" s="2"/>
      <c r="N191" s="197"/>
      <c r="O191" s="198"/>
      <c r="P191" s="198"/>
      <c r="Q191" s="199"/>
      <c r="R191" s="195"/>
    </row>
    <row r="192" spans="8:18">
      <c r="H192" s="2"/>
      <c r="I192" s="2"/>
      <c r="N192" s="197"/>
      <c r="O192" s="198"/>
      <c r="P192" s="198"/>
      <c r="Q192" s="199"/>
      <c r="R192" s="195"/>
    </row>
    <row r="193" spans="8:18">
      <c r="H193" s="2"/>
      <c r="I193" s="2"/>
      <c r="N193" s="197"/>
      <c r="O193" s="198"/>
      <c r="P193" s="198"/>
      <c r="Q193" s="199"/>
      <c r="R193" s="195"/>
    </row>
    <row r="194" spans="8:18">
      <c r="H194" s="2"/>
      <c r="I194" s="2"/>
      <c r="N194" s="197"/>
      <c r="O194" s="198"/>
      <c r="P194" s="198"/>
      <c r="Q194" s="199"/>
      <c r="R194" s="195"/>
    </row>
    <row r="195" spans="8:18">
      <c r="H195" s="2"/>
      <c r="I195" s="2"/>
      <c r="N195" s="197"/>
      <c r="O195" s="198"/>
      <c r="P195" s="198"/>
      <c r="Q195" s="199"/>
      <c r="R195" s="195"/>
    </row>
    <row r="196" spans="8:18">
      <c r="H196" s="2"/>
      <c r="I196" s="2"/>
      <c r="N196" s="197"/>
      <c r="O196" s="198"/>
      <c r="P196" s="198"/>
      <c r="Q196" s="199"/>
      <c r="R196" s="195"/>
    </row>
    <row r="197" spans="8:18">
      <c r="H197" s="2"/>
      <c r="I197" s="2"/>
      <c r="N197" s="197"/>
      <c r="O197" s="198"/>
      <c r="P197" s="198"/>
      <c r="Q197" s="199"/>
      <c r="R197" s="195"/>
    </row>
    <row r="198" spans="8:18">
      <c r="H198" s="2"/>
      <c r="I198" s="2"/>
      <c r="N198" s="197"/>
      <c r="O198" s="198"/>
      <c r="P198" s="198"/>
      <c r="Q198" s="199"/>
      <c r="R198" s="195"/>
    </row>
    <row r="199" spans="8:18">
      <c r="H199" s="2"/>
      <c r="I199" s="2"/>
      <c r="N199" s="197"/>
      <c r="O199" s="198"/>
      <c r="P199" s="198"/>
      <c r="Q199" s="199"/>
      <c r="R199" s="195"/>
    </row>
    <row r="200" spans="8:18">
      <c r="H200" s="2"/>
      <c r="I200" s="2"/>
      <c r="N200" s="197"/>
      <c r="O200" s="198"/>
      <c r="P200" s="198"/>
      <c r="Q200" s="199"/>
      <c r="R200" s="195"/>
    </row>
    <row r="201" spans="8:18">
      <c r="H201" s="2"/>
      <c r="I201" s="2"/>
      <c r="N201" s="197"/>
      <c r="O201" s="198"/>
      <c r="P201" s="198"/>
      <c r="Q201" s="199"/>
      <c r="R201" s="195"/>
    </row>
    <row r="202" spans="8:18">
      <c r="H202" s="2"/>
      <c r="I202" s="2"/>
      <c r="N202" s="197"/>
      <c r="O202" s="198"/>
      <c r="P202" s="198"/>
      <c r="Q202" s="199"/>
      <c r="R202" s="195"/>
    </row>
    <row r="203" spans="8:18">
      <c r="H203" s="2"/>
      <c r="I203" s="2"/>
      <c r="N203" s="197"/>
      <c r="O203" s="198"/>
      <c r="P203" s="198"/>
      <c r="Q203" s="199"/>
      <c r="R203" s="195"/>
    </row>
    <row r="204" spans="8:18">
      <c r="H204" s="2"/>
      <c r="I204" s="2"/>
      <c r="N204" s="197"/>
      <c r="O204" s="198"/>
      <c r="P204" s="198"/>
      <c r="Q204" s="199"/>
      <c r="R204" s="195"/>
    </row>
    <row r="205" spans="8:18">
      <c r="H205" s="2"/>
      <c r="I205" s="2"/>
      <c r="N205" s="197"/>
      <c r="O205" s="198"/>
      <c r="P205" s="198"/>
      <c r="Q205" s="199"/>
      <c r="R205" s="195"/>
    </row>
    <row r="206" spans="8:18">
      <c r="H206" s="2"/>
      <c r="I206" s="2"/>
      <c r="N206" s="197"/>
      <c r="O206" s="198"/>
      <c r="P206" s="198"/>
      <c r="Q206" s="199"/>
      <c r="R206" s="195"/>
    </row>
    <row r="207" spans="8:18">
      <c r="H207" s="2"/>
      <c r="I207" s="2"/>
      <c r="N207" s="197"/>
      <c r="O207" s="198"/>
      <c r="P207" s="198"/>
      <c r="Q207" s="199"/>
      <c r="R207" s="195"/>
    </row>
    <row r="208" spans="8:18">
      <c r="H208" s="2"/>
      <c r="I208" s="2"/>
      <c r="N208" s="197"/>
      <c r="O208" s="198"/>
      <c r="P208" s="198"/>
      <c r="Q208" s="199"/>
      <c r="R208" s="195"/>
    </row>
    <row r="209" spans="8:18">
      <c r="H209" s="2"/>
      <c r="I209" s="2"/>
      <c r="N209" s="197"/>
      <c r="O209" s="198"/>
      <c r="P209" s="198"/>
      <c r="Q209" s="199"/>
      <c r="R209" s="195"/>
    </row>
    <row r="210" spans="8:18">
      <c r="H210" s="2"/>
      <c r="I210" s="2"/>
      <c r="N210" s="197"/>
      <c r="O210" s="198"/>
      <c r="P210" s="198"/>
      <c r="Q210" s="199"/>
      <c r="R210" s="195"/>
    </row>
    <row r="211" spans="8:18">
      <c r="H211" s="2"/>
      <c r="I211" s="2"/>
      <c r="N211" s="197"/>
      <c r="O211" s="198"/>
      <c r="P211" s="198"/>
      <c r="Q211" s="199"/>
      <c r="R211" s="195"/>
    </row>
    <row r="212" spans="8:18">
      <c r="H212" s="197"/>
      <c r="I212" s="198"/>
      <c r="N212" s="197"/>
      <c r="O212" s="198"/>
      <c r="P212" s="198"/>
      <c r="Q212" s="199"/>
      <c r="R212" s="195"/>
    </row>
    <row r="213" spans="8:18">
      <c r="H213" s="2"/>
      <c r="I213" s="2"/>
      <c r="N213" s="197"/>
      <c r="O213" s="198"/>
      <c r="P213" s="198"/>
      <c r="Q213" s="199"/>
      <c r="R213" s="195"/>
    </row>
    <row r="214" spans="8:18">
      <c r="H214" s="2"/>
      <c r="I214" s="2"/>
      <c r="N214" s="197"/>
      <c r="O214" s="198"/>
      <c r="P214" s="198"/>
      <c r="Q214" s="199"/>
      <c r="R214" s="195"/>
    </row>
    <row r="215" spans="8:18">
      <c r="H215" s="2"/>
      <c r="I215" s="2"/>
      <c r="N215" s="197"/>
      <c r="O215" s="198"/>
      <c r="P215" s="198"/>
      <c r="Q215" s="199"/>
      <c r="R215" s="195"/>
    </row>
    <row r="216" spans="8:18">
      <c r="H216" s="2"/>
      <c r="I216" s="2"/>
      <c r="N216" s="197"/>
      <c r="O216" s="198"/>
      <c r="P216" s="198"/>
      <c r="Q216" s="199"/>
      <c r="R216" s="195"/>
    </row>
    <row r="217" spans="8:18">
      <c r="H217" s="2"/>
      <c r="I217" s="2"/>
      <c r="N217" s="197"/>
      <c r="O217" s="198"/>
      <c r="P217" s="198"/>
      <c r="Q217" s="199"/>
      <c r="R217" s="195"/>
    </row>
    <row r="218" spans="8:18">
      <c r="H218" s="2"/>
      <c r="I218" s="2"/>
      <c r="N218" s="197"/>
      <c r="O218" s="198"/>
      <c r="P218" s="198"/>
      <c r="Q218" s="199"/>
      <c r="R218" s="195"/>
    </row>
    <row r="219" spans="8:18">
      <c r="H219" s="2"/>
      <c r="I219" s="2"/>
      <c r="N219" s="197"/>
      <c r="O219" s="198"/>
      <c r="P219" s="198"/>
      <c r="Q219" s="199"/>
      <c r="R219" s="195"/>
    </row>
    <row r="220" spans="8:18">
      <c r="H220" s="2"/>
      <c r="I220" s="2"/>
      <c r="N220" s="197"/>
      <c r="O220" s="198"/>
      <c r="P220" s="198"/>
      <c r="Q220" s="199"/>
      <c r="R220" s="195"/>
    </row>
    <row r="221" spans="8:18">
      <c r="H221" s="2"/>
      <c r="I221" s="2"/>
      <c r="J221" s="2"/>
      <c r="K221" s="2"/>
      <c r="L221" s="195"/>
      <c r="M221" s="23"/>
      <c r="N221" s="197"/>
      <c r="O221" s="198"/>
      <c r="P221" s="198"/>
      <c r="Q221" s="199"/>
      <c r="R221" s="195"/>
    </row>
    <row r="222" spans="8:18">
      <c r="H222" s="2"/>
      <c r="I222" s="2"/>
      <c r="J222" s="2"/>
      <c r="K222" s="2"/>
      <c r="L222" s="195"/>
      <c r="M222" s="23"/>
      <c r="N222" s="197"/>
      <c r="O222" s="198"/>
      <c r="P222" s="198"/>
      <c r="Q222" s="199"/>
      <c r="R222" s="195"/>
    </row>
    <row r="223" spans="8:18">
      <c r="H223" s="2"/>
      <c r="I223" s="2"/>
      <c r="J223" s="2"/>
      <c r="K223" s="2"/>
      <c r="L223" s="195"/>
      <c r="M223" s="23"/>
      <c r="N223" s="197"/>
      <c r="O223" s="198"/>
      <c r="P223" s="198"/>
      <c r="Q223" s="199"/>
      <c r="R223" s="195"/>
    </row>
    <row r="224" spans="8:18">
      <c r="H224" s="2"/>
      <c r="I224" s="2"/>
      <c r="J224" s="2"/>
      <c r="K224" s="2"/>
      <c r="L224" s="195"/>
      <c r="M224" s="23"/>
      <c r="O224" s="198"/>
      <c r="P224" s="198"/>
      <c r="Q224" s="199"/>
      <c r="R224" s="195"/>
    </row>
    <row r="225" spans="8:13">
      <c r="H225" s="23"/>
      <c r="I225" s="23"/>
      <c r="J225" s="23"/>
      <c r="K225" s="23"/>
      <c r="L225" s="23"/>
      <c r="M225" s="23"/>
    </row>
    <row r="226" spans="8:13">
      <c r="H226" s="23"/>
      <c r="I226" s="23"/>
      <c r="J226" s="23"/>
      <c r="K226" s="23"/>
      <c r="L226" s="23"/>
      <c r="M226" s="23"/>
    </row>
    <row r="227" spans="8:13">
      <c r="H227" s="23"/>
      <c r="I227" s="23"/>
      <c r="J227" s="23"/>
      <c r="K227" s="23"/>
      <c r="L227" s="23"/>
      <c r="M227" s="23"/>
    </row>
    <row r="228" spans="8:13">
      <c r="H228" s="23"/>
      <c r="I228" s="23"/>
      <c r="J228" s="23"/>
      <c r="K228" s="23"/>
      <c r="L228" s="23"/>
      <c r="M228" s="23"/>
    </row>
    <row r="229" spans="8:13">
      <c r="H229" s="23"/>
      <c r="I229" s="23"/>
      <c r="J229" s="23"/>
      <c r="K229" s="23"/>
      <c r="L229" s="23"/>
      <c r="M229" s="23"/>
    </row>
    <row r="230" spans="8:13">
      <c r="H230" s="23"/>
      <c r="I230" s="23"/>
      <c r="J230" s="23"/>
      <c r="K230" s="23"/>
      <c r="L230" s="23"/>
      <c r="M230" s="23"/>
    </row>
    <row r="231" spans="8:13">
      <c r="H231" s="23"/>
      <c r="I231" s="23"/>
      <c r="J231" s="23"/>
      <c r="K231" s="23"/>
      <c r="L231" s="23"/>
      <c r="M231" s="23"/>
    </row>
    <row r="232" spans="8:13">
      <c r="H232" s="23"/>
      <c r="I232" s="23"/>
      <c r="J232" s="23"/>
      <c r="K232" s="23"/>
      <c r="L232" s="23"/>
      <c r="M232" s="23"/>
    </row>
    <row r="233" spans="8:13">
      <c r="H233" s="23"/>
      <c r="I233" s="23"/>
      <c r="J233" s="23"/>
      <c r="K233" s="23"/>
      <c r="L233" s="23"/>
      <c r="M233" s="23"/>
    </row>
    <row r="234" spans="8:13">
      <c r="H234" s="23"/>
      <c r="I234" s="23"/>
      <c r="J234" s="23"/>
      <c r="K234" s="23"/>
      <c r="L234" s="23"/>
      <c r="M234" s="23"/>
    </row>
    <row r="235" spans="8:13">
      <c r="H235" s="23"/>
      <c r="I235" s="23"/>
      <c r="J235" s="23"/>
      <c r="K235" s="23"/>
      <c r="L235" s="23"/>
      <c r="M235" s="23"/>
    </row>
    <row r="236" spans="8:13">
      <c r="H236" s="23"/>
      <c r="I236" s="23"/>
      <c r="J236" s="23"/>
      <c r="K236" s="23"/>
      <c r="L236" s="23"/>
      <c r="M236" s="23"/>
    </row>
    <row r="237" spans="8:13">
      <c r="H237" s="23"/>
      <c r="I237" s="23"/>
      <c r="J237" s="23"/>
      <c r="K237" s="23"/>
      <c r="L237" s="23"/>
      <c r="M237" s="23"/>
    </row>
    <row r="238" spans="8:13">
      <c r="H238" s="23"/>
      <c r="I238" s="23"/>
      <c r="J238" s="23"/>
      <c r="K238" s="23"/>
      <c r="L238" s="23"/>
      <c r="M238" s="23"/>
    </row>
    <row r="239" spans="8:13">
      <c r="H239" s="23"/>
      <c r="I239" s="23"/>
      <c r="J239" s="23"/>
      <c r="K239" s="23"/>
      <c r="L239" s="23"/>
      <c r="M239" s="23"/>
    </row>
    <row r="240" spans="8:13">
      <c r="H240" s="23"/>
      <c r="I240" s="23"/>
      <c r="J240" s="23"/>
      <c r="K240" s="23"/>
      <c r="L240" s="23"/>
      <c r="M240" s="23"/>
    </row>
    <row r="241" spans="8:13">
      <c r="H241" s="23"/>
      <c r="I241" s="23"/>
      <c r="J241" s="23"/>
      <c r="K241" s="23"/>
      <c r="L241" s="23"/>
      <c r="M241" s="23"/>
    </row>
    <row r="242" spans="8:13">
      <c r="H242" s="23"/>
      <c r="I242" s="23"/>
      <c r="J242" s="23"/>
      <c r="K242" s="23"/>
      <c r="L242" s="23"/>
      <c r="M242" s="23"/>
    </row>
    <row r="243" spans="8:13">
      <c r="H243" s="23"/>
      <c r="I243" s="23"/>
      <c r="J243" s="23"/>
      <c r="K243" s="23"/>
      <c r="L243" s="23"/>
      <c r="M243" s="23"/>
    </row>
    <row r="244" spans="8:13">
      <c r="H244" s="23"/>
      <c r="I244" s="23"/>
      <c r="J244" s="23"/>
      <c r="K244" s="23"/>
      <c r="L244" s="23"/>
      <c r="M244" s="23"/>
    </row>
    <row r="245" spans="8:13">
      <c r="H245" s="23"/>
      <c r="I245" s="23"/>
      <c r="J245" s="23"/>
      <c r="K245" s="23"/>
      <c r="L245" s="23"/>
      <c r="M245" s="23"/>
    </row>
    <row r="246" spans="8:13">
      <c r="H246" s="23"/>
      <c r="I246" s="23"/>
      <c r="J246" s="23"/>
      <c r="K246" s="23"/>
      <c r="L246" s="23"/>
      <c r="M246" s="23"/>
    </row>
    <row r="247" spans="8:13">
      <c r="H247" s="23"/>
      <c r="I247" s="23"/>
      <c r="J247" s="23"/>
      <c r="K247" s="23"/>
      <c r="L247" s="23"/>
      <c r="M247" s="23"/>
    </row>
    <row r="248" spans="8:13">
      <c r="H248" s="23"/>
      <c r="I248" s="23"/>
      <c r="J248" s="23"/>
      <c r="K248" s="23"/>
      <c r="L248" s="23"/>
      <c r="M248" s="23"/>
    </row>
    <row r="249" spans="8:13">
      <c r="H249" s="23"/>
      <c r="I249" s="23"/>
      <c r="J249" s="23"/>
      <c r="K249" s="23"/>
      <c r="L249" s="23"/>
      <c r="M249" s="23"/>
    </row>
    <row r="250" spans="8:13">
      <c r="H250" s="23"/>
      <c r="I250" s="23"/>
      <c r="J250" s="23"/>
      <c r="K250" s="23"/>
      <c r="L250" s="23"/>
      <c r="M250" s="23"/>
    </row>
    <row r="251" spans="8:13">
      <c r="H251" s="23"/>
      <c r="I251" s="23"/>
      <c r="J251" s="23"/>
      <c r="K251" s="23"/>
      <c r="L251" s="23"/>
      <c r="M251" s="23"/>
    </row>
    <row r="252" spans="8:13">
      <c r="H252" s="23"/>
      <c r="I252" s="23"/>
      <c r="J252" s="23"/>
      <c r="K252" s="23"/>
      <c r="L252" s="23"/>
      <c r="M252" s="23"/>
    </row>
    <row r="253" spans="8:13">
      <c r="H253" s="23"/>
      <c r="I253" s="23"/>
      <c r="J253" s="23"/>
      <c r="K253" s="23"/>
      <c r="L253" s="23"/>
      <c r="M253" s="23"/>
    </row>
    <row r="254" spans="8:13">
      <c r="H254" s="23"/>
      <c r="I254" s="23"/>
      <c r="J254" s="23"/>
      <c r="K254" s="23"/>
      <c r="L254" s="23"/>
      <c r="M254" s="23"/>
    </row>
    <row r="255" spans="8:13">
      <c r="H255" s="23"/>
      <c r="I255" s="23"/>
      <c r="J255" s="23"/>
      <c r="K255" s="23"/>
      <c r="L255" s="23"/>
      <c r="M255" s="23"/>
    </row>
    <row r="256" spans="8:13">
      <c r="H256" s="23"/>
      <c r="I256" s="23"/>
      <c r="J256" s="23"/>
      <c r="K256" s="23"/>
      <c r="L256" s="23"/>
      <c r="M256" s="23"/>
    </row>
    <row r="257" spans="8:14">
      <c r="H257" s="23"/>
      <c r="I257" s="23"/>
      <c r="J257" s="23"/>
      <c r="K257" s="23"/>
      <c r="L257" s="23"/>
      <c r="M257" s="23"/>
    </row>
    <row r="258" spans="8:14">
      <c r="H258" s="23"/>
      <c r="I258" s="23"/>
      <c r="J258" s="23"/>
      <c r="K258" s="23"/>
      <c r="L258" s="23"/>
      <c r="M258" s="23"/>
    </row>
    <row r="259" spans="8:14">
      <c r="H259" s="23"/>
      <c r="I259" s="23"/>
      <c r="J259" s="23"/>
      <c r="K259" s="23"/>
      <c r="L259" s="23"/>
      <c r="M259" s="23"/>
    </row>
    <row r="260" spans="8:14">
      <c r="H260" s="23"/>
      <c r="I260" s="23"/>
      <c r="J260" s="23"/>
      <c r="K260" s="23"/>
      <c r="L260" s="23"/>
      <c r="M260" s="23"/>
    </row>
    <row r="261" spans="8:14">
      <c r="H261" s="23"/>
      <c r="I261" s="23"/>
      <c r="J261" s="23"/>
      <c r="K261" s="23"/>
      <c r="L261" s="23"/>
      <c r="M261" s="23"/>
      <c r="N261" s="2"/>
    </row>
    <row r="262" spans="8:14">
      <c r="H262" s="23"/>
      <c r="I262" s="23"/>
      <c r="J262" s="2"/>
      <c r="K262" s="2"/>
      <c r="L262" s="2"/>
      <c r="M262" s="2"/>
      <c r="N262" s="203"/>
    </row>
    <row r="263" spans="8:14">
      <c r="H263" s="23"/>
      <c r="I263" s="23"/>
      <c r="J263" s="348"/>
      <c r="K263" s="348"/>
      <c r="L263" s="348"/>
      <c r="M263" s="203"/>
      <c r="N263" s="195"/>
    </row>
    <row r="264" spans="8:14">
      <c r="H264" s="23"/>
      <c r="I264" s="23"/>
      <c r="J264" s="2"/>
      <c r="K264" s="2"/>
      <c r="L264" s="2"/>
      <c r="M264" s="2"/>
      <c r="N264" s="195"/>
    </row>
    <row r="265" spans="8:14">
      <c r="H265" s="23"/>
      <c r="I265" s="23"/>
      <c r="J265" s="2"/>
      <c r="K265" s="2"/>
      <c r="L265" s="2"/>
      <c r="M265" s="2"/>
      <c r="N265" s="195"/>
    </row>
    <row r="266" spans="8:14">
      <c r="H266" s="23"/>
      <c r="I266" s="23"/>
      <c r="J266" s="2"/>
      <c r="K266" s="2"/>
      <c r="L266" s="2"/>
      <c r="M266" s="2"/>
      <c r="N266" s="195"/>
    </row>
    <row r="267" spans="8:14">
      <c r="H267" s="23"/>
      <c r="I267" s="23"/>
      <c r="J267" s="2"/>
      <c r="K267" s="2"/>
      <c r="L267" s="2"/>
      <c r="M267" s="2"/>
      <c r="N267" s="195"/>
    </row>
    <row r="268" spans="8:14">
      <c r="H268" s="23"/>
      <c r="I268" s="23"/>
      <c r="J268" s="2"/>
      <c r="K268" s="2"/>
      <c r="L268" s="2"/>
      <c r="M268" s="2"/>
      <c r="N268" s="195"/>
    </row>
    <row r="269" spans="8:14">
      <c r="H269" s="23"/>
      <c r="I269" s="23"/>
      <c r="J269" s="2"/>
      <c r="K269" s="2"/>
      <c r="L269" s="2"/>
      <c r="M269" s="2"/>
      <c r="N269" s="195"/>
    </row>
    <row r="270" spans="8:14">
      <c r="H270" s="23"/>
      <c r="I270" s="23"/>
      <c r="J270" s="2"/>
      <c r="K270" s="2"/>
      <c r="L270" s="2"/>
      <c r="M270" s="2"/>
      <c r="N270" s="195"/>
    </row>
    <row r="271" spans="8:14">
      <c r="H271" s="23"/>
      <c r="I271" s="23"/>
      <c r="J271" s="2"/>
      <c r="K271" s="2"/>
      <c r="L271" s="2"/>
      <c r="M271" s="2"/>
      <c r="N271" s="195"/>
    </row>
    <row r="272" spans="8:14">
      <c r="H272" s="23"/>
      <c r="I272" s="23"/>
      <c r="J272" s="2"/>
      <c r="K272" s="2"/>
      <c r="L272" s="2"/>
      <c r="M272" s="2"/>
      <c r="N272" s="195"/>
    </row>
    <row r="273" spans="8:14">
      <c r="H273" s="23"/>
      <c r="I273" s="23"/>
      <c r="J273" s="2"/>
      <c r="K273" s="2"/>
      <c r="L273" s="2"/>
      <c r="M273" s="2"/>
      <c r="N273" s="195"/>
    </row>
    <row r="274" spans="8:14">
      <c r="H274" s="23"/>
      <c r="I274" s="23"/>
      <c r="J274" s="2"/>
      <c r="K274" s="2"/>
      <c r="L274" s="2"/>
      <c r="M274" s="2"/>
      <c r="N274" s="195"/>
    </row>
    <row r="275" spans="8:14">
      <c r="H275" s="23"/>
      <c r="I275" s="23"/>
      <c r="J275" s="2"/>
      <c r="K275" s="2"/>
      <c r="L275" s="2"/>
      <c r="M275" s="2"/>
      <c r="N275" s="2"/>
    </row>
    <row r="276" spans="8:14">
      <c r="H276" s="23"/>
      <c r="I276" s="23"/>
      <c r="J276" s="2"/>
      <c r="K276" s="2"/>
      <c r="L276" s="2"/>
      <c r="M276" s="2"/>
      <c r="N276" s="195"/>
    </row>
    <row r="277" spans="8:14">
      <c r="H277" s="23"/>
      <c r="I277" s="23"/>
      <c r="J277" s="2"/>
      <c r="K277" s="2"/>
      <c r="L277" s="2"/>
      <c r="M277" s="2"/>
      <c r="N277" s="195"/>
    </row>
    <row r="278" spans="8:14">
      <c r="H278" s="23"/>
      <c r="I278" s="23"/>
      <c r="J278" s="2"/>
      <c r="K278" s="2"/>
      <c r="L278" s="2"/>
      <c r="M278" s="2"/>
      <c r="N278" s="195"/>
    </row>
    <row r="279" spans="8:14">
      <c r="H279" s="23"/>
      <c r="I279" s="23"/>
      <c r="J279" s="2"/>
      <c r="K279" s="2"/>
      <c r="L279" s="2"/>
      <c r="M279" s="2"/>
      <c r="N279" s="195"/>
    </row>
    <row r="280" spans="8:14">
      <c r="H280" s="23"/>
      <c r="I280" s="23"/>
      <c r="J280" s="2"/>
      <c r="K280" s="2"/>
      <c r="L280" s="2"/>
      <c r="M280" s="2"/>
      <c r="N280" s="195"/>
    </row>
    <row r="281" spans="8:14">
      <c r="H281" s="23"/>
      <c r="I281" s="23"/>
      <c r="J281" s="2"/>
      <c r="K281" s="2"/>
      <c r="L281" s="2"/>
      <c r="M281" s="2"/>
      <c r="N281" s="195"/>
    </row>
    <row r="282" spans="8:14">
      <c r="H282" s="23"/>
      <c r="I282" s="23"/>
      <c r="J282" s="2"/>
      <c r="K282" s="2"/>
      <c r="L282" s="2"/>
      <c r="M282" s="2"/>
      <c r="N282" s="195"/>
    </row>
    <row r="283" spans="8:14">
      <c r="H283" s="23"/>
      <c r="I283" s="23"/>
      <c r="J283" s="2"/>
      <c r="K283" s="2"/>
      <c r="L283" s="2"/>
      <c r="M283" s="2"/>
      <c r="N283" s="195"/>
    </row>
    <row r="284" spans="8:14">
      <c r="H284" s="23"/>
      <c r="I284" s="23"/>
      <c r="J284" s="2"/>
      <c r="K284" s="2"/>
      <c r="L284" s="2"/>
      <c r="M284" s="2"/>
      <c r="N284" s="195"/>
    </row>
    <row r="285" spans="8:14">
      <c r="H285" s="23"/>
      <c r="I285" s="23"/>
      <c r="J285" s="2"/>
      <c r="K285" s="2"/>
      <c r="L285" s="2"/>
      <c r="M285" s="2"/>
      <c r="N285" s="195"/>
    </row>
    <row r="286" spans="8:14">
      <c r="H286" s="23"/>
      <c r="I286" s="23"/>
      <c r="J286" s="2"/>
      <c r="K286" s="2"/>
      <c r="L286" s="2"/>
      <c r="M286" s="2"/>
      <c r="N286" s="195"/>
    </row>
    <row r="287" spans="8:14">
      <c r="H287" s="23"/>
      <c r="I287" s="23"/>
      <c r="J287" s="2"/>
      <c r="K287" s="2"/>
      <c r="L287" s="2"/>
      <c r="M287" s="2"/>
      <c r="N287" s="195"/>
    </row>
    <row r="288" spans="8:14">
      <c r="H288" s="23"/>
      <c r="I288" s="23"/>
      <c r="J288" s="2"/>
      <c r="K288" s="2"/>
      <c r="L288" s="2"/>
      <c r="M288" s="2"/>
      <c r="N288" s="195"/>
    </row>
    <row r="289" spans="8:14">
      <c r="H289" s="23"/>
      <c r="I289" s="23"/>
      <c r="J289" s="2"/>
      <c r="K289" s="2"/>
      <c r="L289" s="2"/>
      <c r="M289" s="2"/>
      <c r="N289" s="195"/>
    </row>
    <row r="290" spans="8:14">
      <c r="H290" s="23"/>
      <c r="I290" s="23"/>
      <c r="J290" s="2"/>
      <c r="K290" s="2"/>
      <c r="L290" s="2"/>
      <c r="M290" s="2"/>
      <c r="N290" s="195"/>
    </row>
    <row r="291" spans="8:14">
      <c r="H291" s="23"/>
      <c r="I291" s="23"/>
      <c r="J291" s="2"/>
      <c r="K291" s="2"/>
      <c r="L291" s="2"/>
      <c r="M291" s="2"/>
      <c r="N291" s="195"/>
    </row>
    <row r="292" spans="8:14">
      <c r="H292" s="23"/>
      <c r="I292" s="23"/>
      <c r="J292" s="2"/>
      <c r="K292" s="2"/>
      <c r="L292" s="2"/>
      <c r="M292" s="2"/>
      <c r="N292" s="195"/>
    </row>
    <row r="293" spans="8:14">
      <c r="H293" s="23"/>
      <c r="I293" s="23"/>
      <c r="J293" s="2"/>
      <c r="K293" s="2"/>
      <c r="L293" s="2"/>
      <c r="M293" s="2"/>
      <c r="N293" s="195"/>
    </row>
    <row r="294" spans="8:14">
      <c r="H294" s="23"/>
      <c r="I294" s="23"/>
      <c r="J294" s="2"/>
      <c r="K294" s="2"/>
      <c r="L294" s="2"/>
      <c r="M294" s="2"/>
      <c r="N294" s="195"/>
    </row>
    <row r="295" spans="8:14">
      <c r="H295" s="23"/>
      <c r="I295" s="23"/>
      <c r="J295" s="2"/>
      <c r="K295" s="2"/>
      <c r="L295" s="2"/>
      <c r="M295" s="2"/>
      <c r="N295" s="195"/>
    </row>
    <row r="296" spans="8:14">
      <c r="H296" s="23"/>
      <c r="I296" s="23"/>
      <c r="J296" s="2"/>
      <c r="K296" s="2"/>
      <c r="L296" s="2"/>
      <c r="M296" s="2"/>
      <c r="N296" s="195"/>
    </row>
    <row r="297" spans="8:14">
      <c r="H297" s="23"/>
      <c r="I297" s="23"/>
      <c r="J297" s="2"/>
      <c r="K297" s="2"/>
      <c r="L297" s="2"/>
      <c r="M297" s="2"/>
      <c r="N297" s="195"/>
    </row>
    <row r="298" spans="8:14">
      <c r="H298" s="23"/>
      <c r="I298" s="23"/>
      <c r="J298" s="2"/>
      <c r="K298" s="2"/>
      <c r="L298" s="2"/>
      <c r="M298" s="2"/>
      <c r="N298" s="195"/>
    </row>
    <row r="299" spans="8:14">
      <c r="H299" s="23"/>
      <c r="I299" s="23"/>
      <c r="J299" s="2"/>
      <c r="K299" s="2"/>
      <c r="L299" s="2"/>
      <c r="M299" s="2"/>
      <c r="N299" s="195"/>
    </row>
    <row r="300" spans="8:14">
      <c r="H300" s="23"/>
      <c r="I300" s="23"/>
      <c r="J300" s="2"/>
      <c r="K300" s="2"/>
      <c r="L300" s="2"/>
      <c r="M300" s="2"/>
      <c r="N300" s="195"/>
    </row>
    <row r="301" spans="8:14">
      <c r="H301" s="23"/>
      <c r="I301" s="23"/>
      <c r="J301" s="2"/>
      <c r="K301" s="2"/>
      <c r="L301" s="2"/>
      <c r="M301" s="2"/>
      <c r="N301" s="195"/>
    </row>
    <row r="302" spans="8:14">
      <c r="H302" s="23"/>
      <c r="I302" s="23"/>
      <c r="J302" s="2"/>
      <c r="K302" s="2"/>
      <c r="L302" s="2"/>
      <c r="M302" s="2"/>
      <c r="N302" s="195"/>
    </row>
    <row r="303" spans="8:14">
      <c r="H303" s="23"/>
      <c r="I303" s="23"/>
      <c r="J303" s="2"/>
      <c r="K303" s="2"/>
      <c r="L303" s="2"/>
      <c r="M303" s="2"/>
      <c r="N303" s="195"/>
    </row>
    <row r="304" spans="8:14">
      <c r="H304" s="23"/>
      <c r="I304" s="23"/>
      <c r="J304" s="2"/>
      <c r="K304" s="2"/>
      <c r="L304" s="2"/>
      <c r="M304" s="2"/>
      <c r="N304" s="195"/>
    </row>
    <row r="305" spans="8:14">
      <c r="H305" s="23"/>
      <c r="I305" s="23"/>
      <c r="J305" s="2"/>
      <c r="K305" s="2"/>
      <c r="L305" s="2"/>
      <c r="M305" s="2"/>
      <c r="N305" s="195"/>
    </row>
    <row r="306" spans="8:14">
      <c r="H306" s="23"/>
      <c r="I306" s="23"/>
      <c r="J306" s="2"/>
      <c r="K306" s="2"/>
      <c r="L306" s="2"/>
      <c r="M306" s="2"/>
      <c r="N306" s="195"/>
    </row>
    <row r="307" spans="8:14">
      <c r="H307" s="23"/>
      <c r="I307" s="23"/>
      <c r="J307" s="2"/>
      <c r="K307" s="2"/>
      <c r="L307" s="2"/>
      <c r="M307" s="2"/>
      <c r="N307" s="195"/>
    </row>
    <row r="308" spans="8:14">
      <c r="H308" s="23"/>
      <c r="I308" s="23"/>
      <c r="J308" s="2"/>
      <c r="K308" s="2"/>
      <c r="L308" s="2"/>
      <c r="M308" s="2"/>
      <c r="N308" s="195"/>
    </row>
    <row r="309" spans="8:14">
      <c r="H309" s="23"/>
      <c r="I309" s="23"/>
      <c r="J309" s="2"/>
      <c r="K309" s="2"/>
      <c r="L309" s="2"/>
      <c r="M309" s="2"/>
      <c r="N309" s="195"/>
    </row>
    <row r="310" spans="8:14">
      <c r="H310" s="23"/>
      <c r="I310" s="23"/>
      <c r="J310" s="2"/>
      <c r="K310" s="2"/>
      <c r="L310" s="2"/>
      <c r="M310" s="2"/>
      <c r="N310" s="195"/>
    </row>
    <row r="311" spans="8:14">
      <c r="H311" s="23"/>
      <c r="I311" s="23"/>
      <c r="J311" s="2"/>
      <c r="K311" s="2"/>
      <c r="L311" s="2"/>
      <c r="M311" s="2"/>
      <c r="N311" s="195"/>
    </row>
    <row r="312" spans="8:14">
      <c r="H312" s="23"/>
      <c r="I312" s="23"/>
      <c r="J312" s="2"/>
      <c r="K312" s="2"/>
      <c r="L312" s="2"/>
      <c r="M312" s="2"/>
      <c r="N312" s="195"/>
    </row>
    <row r="313" spans="8:14">
      <c r="H313" s="23"/>
      <c r="I313" s="23"/>
      <c r="J313" s="2"/>
      <c r="K313" s="2"/>
      <c r="L313" s="2"/>
      <c r="M313" s="2"/>
      <c r="N313" s="195"/>
    </row>
    <row r="314" spans="8:14">
      <c r="H314" s="23"/>
      <c r="I314" s="23"/>
      <c r="J314" s="2"/>
      <c r="K314" s="2"/>
      <c r="L314" s="2"/>
      <c r="M314" s="2"/>
      <c r="N314" s="195"/>
    </row>
    <row r="315" spans="8:14">
      <c r="H315" s="23"/>
      <c r="I315" s="23"/>
      <c r="J315" s="2"/>
      <c r="K315" s="2"/>
      <c r="L315" s="2"/>
      <c r="M315" s="2"/>
      <c r="N315" s="195"/>
    </row>
    <row r="316" spans="8:14">
      <c r="H316" s="23"/>
      <c r="I316" s="23"/>
      <c r="J316" s="2"/>
      <c r="K316" s="2"/>
      <c r="L316" s="2"/>
      <c r="M316" s="2"/>
      <c r="N316" s="195"/>
    </row>
    <row r="317" spans="8:14">
      <c r="H317" s="23"/>
      <c r="I317" s="23"/>
      <c r="J317" s="2"/>
      <c r="K317" s="2"/>
      <c r="L317" s="2"/>
      <c r="M317" s="2"/>
      <c r="N317" s="195"/>
    </row>
    <row r="318" spans="8:14">
      <c r="H318" s="23"/>
      <c r="I318" s="23"/>
      <c r="J318" s="2"/>
      <c r="K318" s="2"/>
      <c r="L318" s="2"/>
      <c r="M318" s="2"/>
      <c r="N318" s="195"/>
    </row>
    <row r="319" spans="8:14">
      <c r="H319" s="23"/>
      <c r="I319" s="23"/>
      <c r="J319" s="2"/>
      <c r="K319" s="2"/>
      <c r="L319" s="2"/>
      <c r="M319" s="2"/>
      <c r="N319" s="2"/>
    </row>
    <row r="320" spans="8:14">
      <c r="H320" s="23"/>
      <c r="I320" s="23"/>
      <c r="J320" s="2"/>
      <c r="K320" s="2"/>
      <c r="L320" s="2"/>
      <c r="M320" s="2"/>
      <c r="N320" s="2"/>
    </row>
    <row r="321" spans="8:14">
      <c r="H321" s="23"/>
      <c r="I321" s="23"/>
      <c r="J321" s="2"/>
      <c r="K321" s="2"/>
      <c r="L321" s="2"/>
      <c r="M321" s="2"/>
      <c r="N321" s="2"/>
    </row>
    <row r="322" spans="8:14">
      <c r="H322" s="23"/>
      <c r="I322" s="23"/>
      <c r="J322" s="2"/>
      <c r="K322" s="2"/>
      <c r="L322" s="2"/>
      <c r="M322" s="2"/>
      <c r="N322" s="2"/>
    </row>
    <row r="323" spans="8:14">
      <c r="H323" s="23"/>
      <c r="I323" s="23"/>
      <c r="J323" s="2"/>
      <c r="K323" s="2"/>
      <c r="L323" s="2"/>
      <c r="M323" s="2"/>
      <c r="N323" s="2"/>
    </row>
    <row r="324" spans="8:14">
      <c r="H324" s="23"/>
      <c r="I324" s="23"/>
      <c r="J324" s="2"/>
      <c r="K324" s="2"/>
      <c r="L324" s="2"/>
      <c r="M324" s="2"/>
      <c r="N324" s="2"/>
    </row>
    <row r="325" spans="8:14">
      <c r="H325" s="23"/>
      <c r="I325" s="23"/>
      <c r="J325" s="2"/>
      <c r="K325" s="2"/>
      <c r="L325" s="2"/>
      <c r="M325" s="2"/>
      <c r="N325" s="2"/>
    </row>
    <row r="326" spans="8:14">
      <c r="H326" s="23"/>
      <c r="I326" s="23"/>
      <c r="J326" s="2"/>
      <c r="K326" s="2"/>
      <c r="L326" s="2"/>
      <c r="M326" s="2"/>
      <c r="N326" s="2"/>
    </row>
    <row r="327" spans="8:14">
      <c r="H327" s="23"/>
      <c r="I327" s="23"/>
      <c r="J327" s="2"/>
      <c r="K327" s="2"/>
      <c r="L327" s="2"/>
      <c r="M327" s="2"/>
      <c r="N327" s="2"/>
    </row>
    <row r="328" spans="8:14">
      <c r="H328" s="23"/>
      <c r="I328" s="23"/>
      <c r="J328" s="2"/>
      <c r="K328" s="2"/>
      <c r="L328" s="2"/>
      <c r="M328" s="2"/>
      <c r="N328" s="2"/>
    </row>
    <row r="329" spans="8:14">
      <c r="H329" s="23"/>
      <c r="I329" s="23"/>
      <c r="J329" s="2"/>
      <c r="K329" s="2"/>
      <c r="L329" s="2"/>
      <c r="M329" s="2"/>
      <c r="N329" s="2"/>
    </row>
    <row r="330" spans="8:14">
      <c r="H330" s="23"/>
      <c r="I330" s="23"/>
      <c r="J330" s="2"/>
      <c r="K330" s="2"/>
      <c r="L330" s="2"/>
      <c r="M330" s="2"/>
      <c r="N330" s="2"/>
    </row>
    <row r="331" spans="8:14">
      <c r="H331" s="23"/>
      <c r="I331" s="23"/>
      <c r="J331" s="2"/>
      <c r="K331" s="2"/>
      <c r="L331" s="2"/>
      <c r="M331" s="2"/>
      <c r="N331" s="2"/>
    </row>
    <row r="332" spans="8:14">
      <c r="H332" s="23"/>
      <c r="I332" s="23"/>
      <c r="J332" s="2"/>
      <c r="K332" s="2"/>
      <c r="L332" s="2"/>
      <c r="M332" s="2"/>
      <c r="N332" s="2"/>
    </row>
    <row r="333" spans="8:14">
      <c r="H333" s="23"/>
      <c r="I333" s="23"/>
      <c r="J333" s="2"/>
      <c r="K333" s="2"/>
      <c r="L333" s="2"/>
      <c r="M333" s="2"/>
      <c r="N333" s="2"/>
    </row>
    <row r="334" spans="8:14">
      <c r="H334" s="23"/>
      <c r="I334" s="23"/>
      <c r="J334" s="2"/>
      <c r="K334" s="2"/>
      <c r="L334" s="2"/>
      <c r="M334" s="2"/>
      <c r="N334" s="2"/>
    </row>
    <row r="335" spans="8:14">
      <c r="H335" s="23"/>
      <c r="I335" s="23"/>
      <c r="J335" s="2"/>
      <c r="K335" s="2"/>
      <c r="L335" s="2"/>
      <c r="M335" s="2"/>
      <c r="N335" s="2"/>
    </row>
    <row r="336" spans="8:14">
      <c r="H336" s="23"/>
      <c r="I336" s="23"/>
      <c r="J336" s="2"/>
      <c r="K336" s="2"/>
      <c r="L336" s="2"/>
      <c r="M336" s="2"/>
      <c r="N336" s="2"/>
    </row>
    <row r="337" spans="8:14">
      <c r="H337" s="23"/>
      <c r="I337" s="23"/>
      <c r="J337" s="2"/>
      <c r="K337" s="2"/>
      <c r="L337" s="2"/>
      <c r="M337" s="2"/>
      <c r="N337" s="2"/>
    </row>
    <row r="338" spans="8:14">
      <c r="H338" s="23"/>
      <c r="I338" s="23"/>
      <c r="J338" s="2"/>
      <c r="K338" s="2"/>
      <c r="L338" s="2"/>
      <c r="M338" s="2"/>
      <c r="N338" s="2"/>
    </row>
    <row r="339" spans="8:14">
      <c r="H339" s="23"/>
      <c r="I339" s="23"/>
      <c r="J339" s="2"/>
      <c r="K339" s="2"/>
      <c r="L339" s="2"/>
      <c r="M339" s="2"/>
      <c r="N339" s="2"/>
    </row>
    <row r="340" spans="8:14">
      <c r="H340" s="23"/>
      <c r="I340" s="23"/>
      <c r="J340" s="2"/>
      <c r="K340" s="2"/>
      <c r="L340" s="2"/>
      <c r="M340" s="2"/>
      <c r="N340" s="2"/>
    </row>
    <row r="341" spans="8:14">
      <c r="H341" s="23"/>
      <c r="I341" s="23"/>
      <c r="J341" s="2"/>
      <c r="K341" s="2"/>
      <c r="L341" s="2"/>
      <c r="M341" s="2"/>
      <c r="N341" s="2"/>
    </row>
    <row r="342" spans="8:14">
      <c r="H342" s="23"/>
      <c r="I342" s="23"/>
      <c r="J342" s="2"/>
      <c r="K342" s="2"/>
      <c r="L342" s="2"/>
      <c r="M342" s="2"/>
      <c r="N342" s="2"/>
    </row>
    <row r="343" spans="8:14">
      <c r="H343" s="23"/>
      <c r="I343" s="23"/>
      <c r="J343" s="2"/>
      <c r="K343" s="2"/>
      <c r="L343" s="2"/>
      <c r="M343" s="2"/>
      <c r="N343" s="2"/>
    </row>
    <row r="344" spans="8:14">
      <c r="H344" s="23"/>
      <c r="I344" s="23"/>
      <c r="J344" s="2"/>
      <c r="K344" s="2"/>
      <c r="L344" s="2"/>
      <c r="M344" s="2"/>
      <c r="N344" s="2"/>
    </row>
    <row r="345" spans="8:14">
      <c r="H345" s="23"/>
      <c r="I345" s="23"/>
      <c r="J345" s="2"/>
      <c r="K345" s="2"/>
      <c r="L345" s="2"/>
      <c r="M345" s="2"/>
      <c r="N345" s="2"/>
    </row>
    <row r="346" spans="8:14">
      <c r="H346" s="23"/>
      <c r="I346" s="23"/>
      <c r="J346" s="2"/>
      <c r="K346" s="2"/>
      <c r="L346" s="2"/>
      <c r="M346" s="2"/>
      <c r="N346" s="2"/>
    </row>
    <row r="347" spans="8:14">
      <c r="H347" s="23"/>
      <c r="I347" s="23"/>
      <c r="J347" s="2"/>
      <c r="K347" s="2"/>
      <c r="L347" s="2"/>
      <c r="M347" s="2"/>
      <c r="N347" s="2"/>
    </row>
    <row r="348" spans="8:14">
      <c r="H348" s="23"/>
      <c r="I348" s="23"/>
      <c r="J348" s="2"/>
      <c r="K348" s="2"/>
      <c r="L348" s="2"/>
      <c r="M348" s="2"/>
      <c r="N348" s="2"/>
    </row>
    <row r="349" spans="8:14">
      <c r="H349" s="23"/>
      <c r="I349" s="23"/>
      <c r="J349" s="2"/>
      <c r="K349" s="2"/>
      <c r="L349" s="2"/>
      <c r="M349" s="2"/>
      <c r="N349" s="2"/>
    </row>
    <row r="350" spans="8:14">
      <c r="H350" s="23"/>
      <c r="I350" s="23"/>
      <c r="J350" s="2"/>
      <c r="K350" s="2"/>
      <c r="L350" s="2"/>
      <c r="M350" s="2"/>
      <c r="N350" s="2"/>
    </row>
    <row r="351" spans="8:14">
      <c r="H351" s="23"/>
      <c r="I351" s="23"/>
      <c r="J351" s="2"/>
      <c r="K351" s="2"/>
      <c r="L351" s="2"/>
      <c r="M351" s="2"/>
      <c r="N351" s="2"/>
    </row>
    <row r="352" spans="8:14">
      <c r="H352" s="23"/>
      <c r="I352" s="23"/>
      <c r="J352" s="2"/>
      <c r="K352" s="2"/>
      <c r="L352" s="2"/>
      <c r="M352" s="2"/>
      <c r="N352" s="2"/>
    </row>
    <row r="353" spans="8:14">
      <c r="H353" s="23"/>
      <c r="I353" s="23"/>
      <c r="J353" s="2"/>
      <c r="K353" s="2"/>
      <c r="L353" s="2"/>
      <c r="M353" s="2"/>
      <c r="N353" s="2"/>
    </row>
    <row r="354" spans="8:14">
      <c r="H354" s="23"/>
      <c r="I354" s="23"/>
      <c r="J354" s="2"/>
      <c r="K354" s="2"/>
      <c r="L354" s="2"/>
      <c r="M354" s="2"/>
      <c r="N354" s="2"/>
    </row>
    <row r="355" spans="8:14">
      <c r="H355" s="23"/>
      <c r="I355" s="23"/>
      <c r="J355" s="2"/>
      <c r="K355" s="2"/>
      <c r="L355" s="2"/>
      <c r="M355" s="2"/>
      <c r="N355" s="2"/>
    </row>
    <row r="356" spans="8:14">
      <c r="H356" s="23"/>
      <c r="I356" s="23"/>
      <c r="J356" s="2"/>
      <c r="K356" s="2"/>
      <c r="L356" s="2"/>
      <c r="M356" s="2"/>
      <c r="N356" s="2"/>
    </row>
    <row r="357" spans="8:14">
      <c r="H357" s="23"/>
      <c r="I357" s="23"/>
      <c r="J357" s="2"/>
      <c r="K357" s="2"/>
      <c r="L357" s="2"/>
      <c r="M357" s="2"/>
      <c r="N357" s="2"/>
    </row>
    <row r="358" spans="8:14">
      <c r="H358" s="23"/>
      <c r="I358" s="23"/>
      <c r="J358" s="2"/>
      <c r="K358" s="2"/>
      <c r="L358" s="2"/>
      <c r="M358" s="2"/>
      <c r="N358" s="2"/>
    </row>
    <row r="359" spans="8:14">
      <c r="H359" s="23"/>
      <c r="I359" s="23"/>
      <c r="J359" s="2"/>
      <c r="K359" s="2"/>
      <c r="L359" s="2"/>
      <c r="M359" s="2"/>
      <c r="N359" s="2"/>
    </row>
    <row r="360" spans="8:14">
      <c r="H360" s="23"/>
      <c r="I360" s="23"/>
      <c r="J360" s="2"/>
      <c r="K360" s="2"/>
      <c r="L360" s="2"/>
      <c r="M360" s="2"/>
      <c r="N360" s="2"/>
    </row>
    <row r="361" spans="8:14">
      <c r="H361" s="23"/>
      <c r="I361" s="23"/>
      <c r="J361" s="2"/>
      <c r="K361" s="2"/>
      <c r="L361" s="2"/>
      <c r="M361" s="2"/>
      <c r="N361" s="2"/>
    </row>
    <row r="362" spans="8:14">
      <c r="H362" s="23"/>
      <c r="I362" s="23"/>
      <c r="J362" s="2"/>
      <c r="K362" s="2"/>
      <c r="L362" s="2"/>
      <c r="M362" s="2"/>
      <c r="N362" s="2"/>
    </row>
    <row r="363" spans="8:14">
      <c r="H363" s="23"/>
      <c r="I363" s="23"/>
      <c r="J363" s="2"/>
      <c r="K363" s="2"/>
      <c r="L363" s="2"/>
      <c r="M363" s="2"/>
      <c r="N363" s="2"/>
    </row>
    <row r="364" spans="8:14">
      <c r="H364" s="23"/>
      <c r="I364" s="23"/>
      <c r="J364" s="2"/>
      <c r="K364" s="2"/>
      <c r="L364" s="2"/>
      <c r="M364" s="2"/>
      <c r="N364" s="2"/>
    </row>
    <row r="365" spans="8:14">
      <c r="H365" s="23"/>
      <c r="I365" s="23"/>
      <c r="J365" s="2"/>
      <c r="K365" s="2"/>
      <c r="L365" s="2"/>
      <c r="M365" s="2"/>
      <c r="N365" s="2"/>
    </row>
    <row r="366" spans="8:14">
      <c r="H366" s="23"/>
      <c r="I366" s="23"/>
      <c r="J366" s="2"/>
      <c r="K366" s="2"/>
      <c r="L366" s="2"/>
      <c r="M366" s="2"/>
      <c r="N366" s="2"/>
    </row>
    <row r="367" spans="8:14">
      <c r="H367" s="23"/>
      <c r="I367" s="23"/>
      <c r="J367" s="2"/>
      <c r="K367" s="2"/>
      <c r="L367" s="2"/>
      <c r="M367" s="2"/>
      <c r="N367" s="2"/>
    </row>
    <row r="368" spans="8:14">
      <c r="H368" s="23"/>
      <c r="I368" s="23"/>
      <c r="J368" s="2"/>
      <c r="K368" s="2"/>
      <c r="L368" s="2"/>
      <c r="M368" s="2"/>
      <c r="N368" s="2"/>
    </row>
    <row r="369" spans="8:14">
      <c r="H369" s="23"/>
      <c r="I369" s="23"/>
      <c r="J369" s="2"/>
      <c r="K369" s="2"/>
      <c r="L369" s="2"/>
      <c r="M369" s="2"/>
      <c r="N369" s="2"/>
    </row>
    <row r="370" spans="8:14">
      <c r="H370" s="23"/>
      <c r="I370" s="23"/>
      <c r="J370" s="2"/>
      <c r="K370" s="2"/>
      <c r="L370" s="2"/>
      <c r="M370" s="2"/>
      <c r="N370" s="2"/>
    </row>
    <row r="371" spans="8:14">
      <c r="H371" s="23"/>
      <c r="I371" s="23"/>
      <c r="J371" s="2"/>
      <c r="K371" s="2"/>
      <c r="L371" s="2"/>
      <c r="M371" s="2"/>
      <c r="N371" s="2"/>
    </row>
    <row r="372" spans="8:14">
      <c r="H372" s="23"/>
      <c r="I372" s="23"/>
      <c r="J372" s="2"/>
      <c r="K372" s="2"/>
      <c r="L372" s="2"/>
      <c r="M372" s="2"/>
      <c r="N372" s="2"/>
    </row>
    <row r="373" spans="8:14">
      <c r="H373" s="23"/>
      <c r="I373" s="23"/>
      <c r="J373" s="2"/>
      <c r="K373" s="2"/>
      <c r="L373" s="2"/>
      <c r="M373" s="2"/>
      <c r="N373" s="2"/>
    </row>
    <row r="374" spans="8:14">
      <c r="H374" s="23"/>
      <c r="I374" s="23"/>
      <c r="J374" s="2"/>
      <c r="K374" s="2"/>
      <c r="L374" s="2"/>
      <c r="M374" s="2"/>
      <c r="N374" s="2"/>
    </row>
    <row r="375" spans="8:14">
      <c r="H375" s="23"/>
      <c r="I375" s="23"/>
      <c r="J375" s="2"/>
      <c r="K375" s="2"/>
      <c r="L375" s="2"/>
      <c r="M375" s="2"/>
      <c r="N375" s="2"/>
    </row>
    <row r="376" spans="8:14">
      <c r="H376" s="23"/>
      <c r="I376" s="23"/>
      <c r="J376" s="2"/>
      <c r="K376" s="2"/>
      <c r="L376" s="2"/>
      <c r="M376" s="2"/>
      <c r="N376" s="2"/>
    </row>
    <row r="377" spans="8:14">
      <c r="H377" s="23"/>
      <c r="I377" s="23"/>
      <c r="J377" s="2"/>
      <c r="K377" s="2"/>
      <c r="L377" s="2"/>
      <c r="M377" s="2"/>
      <c r="N377" s="2"/>
    </row>
    <row r="378" spans="8:14">
      <c r="H378" s="23"/>
      <c r="I378" s="23"/>
      <c r="J378" s="2"/>
      <c r="K378" s="2"/>
      <c r="L378" s="2"/>
      <c r="M378" s="2"/>
      <c r="N378" s="2"/>
    </row>
    <row r="379" spans="8:14">
      <c r="H379" s="23"/>
      <c r="I379" s="23"/>
      <c r="J379" s="2"/>
      <c r="K379" s="2"/>
      <c r="L379" s="2"/>
      <c r="M379" s="2"/>
      <c r="N379" s="2"/>
    </row>
    <row r="380" spans="8:14">
      <c r="H380" s="23"/>
      <c r="I380" s="23"/>
      <c r="J380" s="2"/>
      <c r="K380" s="2"/>
      <c r="L380" s="2"/>
      <c r="M380" s="2"/>
      <c r="N380" s="2"/>
    </row>
    <row r="381" spans="8:14">
      <c r="H381" s="23"/>
      <c r="I381" s="23"/>
      <c r="J381" s="2"/>
      <c r="K381" s="2"/>
      <c r="L381" s="2"/>
      <c r="M381" s="2"/>
      <c r="N381" s="2"/>
    </row>
    <row r="382" spans="8:14">
      <c r="H382" s="23"/>
      <c r="I382" s="23"/>
      <c r="J382" s="2"/>
      <c r="K382" s="2"/>
      <c r="L382" s="2"/>
      <c r="M382" s="2"/>
      <c r="N382" s="2"/>
    </row>
    <row r="383" spans="8:14">
      <c r="H383" s="23"/>
      <c r="I383" s="23"/>
      <c r="J383" s="2"/>
      <c r="K383" s="2"/>
      <c r="L383" s="2"/>
      <c r="M383" s="2"/>
      <c r="N383" s="2"/>
    </row>
    <row r="384" spans="8:14">
      <c r="H384" s="23"/>
      <c r="I384" s="23"/>
      <c r="J384" s="2"/>
      <c r="K384" s="2"/>
      <c r="L384" s="2"/>
      <c r="M384" s="2"/>
      <c r="N384" s="2"/>
    </row>
    <row r="385" spans="8:14">
      <c r="H385" s="23"/>
      <c r="I385" s="23"/>
      <c r="J385" s="2"/>
      <c r="K385" s="2"/>
      <c r="L385" s="2"/>
      <c r="M385" s="2"/>
      <c r="N385" s="2"/>
    </row>
    <row r="386" spans="8:14">
      <c r="H386" s="23"/>
      <c r="I386" s="23"/>
      <c r="J386" s="2"/>
      <c r="K386" s="2"/>
      <c r="L386" s="2"/>
      <c r="M386" s="2"/>
      <c r="N386" s="2"/>
    </row>
    <row r="387" spans="8:14">
      <c r="H387" s="23"/>
      <c r="I387" s="23"/>
      <c r="J387" s="2"/>
      <c r="K387" s="2"/>
      <c r="L387" s="2"/>
      <c r="M387" s="2"/>
      <c r="N387" s="2"/>
    </row>
    <row r="388" spans="8:14">
      <c r="H388" s="23"/>
      <c r="I388" s="23"/>
      <c r="J388" s="2"/>
      <c r="K388" s="2"/>
      <c r="L388" s="2"/>
      <c r="M388" s="2"/>
      <c r="N388" s="2"/>
    </row>
    <row r="389" spans="8:14">
      <c r="H389" s="23"/>
      <c r="I389" s="23"/>
      <c r="J389" s="2"/>
      <c r="K389" s="2"/>
      <c r="L389" s="2"/>
      <c r="M389" s="2"/>
      <c r="N389" s="2"/>
    </row>
    <row r="390" spans="8:14">
      <c r="H390" s="23"/>
      <c r="I390" s="23"/>
      <c r="J390" s="2"/>
      <c r="K390" s="2"/>
      <c r="L390" s="2"/>
      <c r="M390" s="2"/>
      <c r="N390" s="2"/>
    </row>
    <row r="391" spans="8:14">
      <c r="H391" s="23"/>
      <c r="I391" s="23"/>
      <c r="J391" s="2"/>
      <c r="K391" s="2"/>
      <c r="L391" s="2"/>
      <c r="M391" s="2"/>
      <c r="N391" s="2"/>
    </row>
    <row r="392" spans="8:14">
      <c r="H392" s="23"/>
      <c r="I392" s="23"/>
      <c r="J392" s="2"/>
      <c r="K392" s="2"/>
      <c r="L392" s="2"/>
      <c r="M392" s="2"/>
      <c r="N392" s="2"/>
    </row>
    <row r="393" spans="8:14">
      <c r="H393" s="23"/>
      <c r="I393" s="23"/>
      <c r="J393" s="2"/>
      <c r="K393" s="2"/>
      <c r="L393" s="2"/>
      <c r="M393" s="2"/>
      <c r="N393" s="2"/>
    </row>
    <row r="394" spans="8:14">
      <c r="H394" s="23"/>
      <c r="I394" s="23"/>
      <c r="J394" s="2"/>
      <c r="K394" s="2"/>
      <c r="L394" s="2"/>
      <c r="M394" s="2"/>
      <c r="N394" s="2"/>
    </row>
    <row r="395" spans="8:14">
      <c r="H395" s="23"/>
      <c r="I395" s="23"/>
      <c r="J395" s="2"/>
      <c r="K395" s="2"/>
      <c r="L395" s="2"/>
      <c r="M395" s="2"/>
      <c r="N395" s="2"/>
    </row>
    <row r="396" spans="8:14">
      <c r="H396" s="23"/>
      <c r="I396" s="23"/>
      <c r="J396" s="2"/>
      <c r="K396" s="2"/>
      <c r="L396" s="2"/>
      <c r="M396" s="2"/>
      <c r="N396" s="2"/>
    </row>
    <row r="397" spans="8:14">
      <c r="H397" s="23"/>
      <c r="I397" s="23"/>
      <c r="J397" s="2"/>
      <c r="K397" s="2"/>
      <c r="L397" s="2"/>
      <c r="M397" s="2"/>
      <c r="N397" s="2"/>
    </row>
    <row r="398" spans="8:14">
      <c r="H398" s="23"/>
      <c r="I398" s="23"/>
      <c r="J398" s="2"/>
      <c r="K398" s="2"/>
      <c r="L398" s="2"/>
      <c r="M398" s="2"/>
      <c r="N398" s="2"/>
    </row>
    <row r="399" spans="8:14">
      <c r="H399" s="23"/>
      <c r="I399" s="23"/>
      <c r="J399" s="2"/>
      <c r="K399" s="2"/>
      <c r="L399" s="2"/>
      <c r="M399" s="2"/>
      <c r="N399" s="2"/>
    </row>
    <row r="400" spans="8:14">
      <c r="H400" s="23"/>
      <c r="I400" s="23"/>
      <c r="J400" s="2"/>
      <c r="K400" s="2"/>
      <c r="L400" s="2"/>
      <c r="M400" s="2"/>
      <c r="N400" s="2"/>
    </row>
    <row r="401" spans="8:14">
      <c r="H401" s="23"/>
      <c r="I401" s="23"/>
      <c r="J401" s="2"/>
      <c r="K401" s="2"/>
      <c r="L401" s="2"/>
      <c r="M401" s="2"/>
      <c r="N401" s="2"/>
    </row>
    <row r="402" spans="8:14">
      <c r="H402" s="23"/>
      <c r="I402" s="23"/>
      <c r="J402" s="2"/>
      <c r="K402" s="2"/>
      <c r="L402" s="2"/>
      <c r="M402" s="2"/>
      <c r="N402" s="2"/>
    </row>
    <row r="403" spans="8:14">
      <c r="H403" s="23"/>
      <c r="I403" s="23"/>
      <c r="J403" s="2"/>
      <c r="K403" s="2"/>
      <c r="L403" s="2"/>
      <c r="M403" s="2"/>
      <c r="N403" s="2"/>
    </row>
    <row r="404" spans="8:14">
      <c r="H404" s="23"/>
      <c r="I404" s="23"/>
      <c r="J404" s="2"/>
      <c r="K404" s="2"/>
      <c r="L404" s="2"/>
      <c r="M404" s="2"/>
      <c r="N404" s="2"/>
    </row>
    <row r="405" spans="8:14">
      <c r="J405" s="2"/>
      <c r="K405" s="2"/>
      <c r="L405" s="2"/>
      <c r="M405" s="2"/>
      <c r="N405" s="2"/>
    </row>
    <row r="406" spans="8:14">
      <c r="J406" s="2"/>
      <c r="K406" s="2"/>
      <c r="L406" s="2"/>
      <c r="M406" s="2"/>
    </row>
  </sheetData>
  <sortState ref="V71:W126">
    <sortCondition descending="1" ref="V71"/>
  </sortState>
  <mergeCells count="3">
    <mergeCell ref="B1:BF1"/>
    <mergeCell ref="J263:L263"/>
    <mergeCell ref="N70:P70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7"/>
  <sheetViews>
    <sheetView workbookViewId="0">
      <selection activeCell="E125" sqref="E125"/>
    </sheetView>
  </sheetViews>
  <sheetFormatPr defaultRowHeight="12.75"/>
  <cols>
    <col min="1" max="1" width="17.42578125" style="21" customWidth="1"/>
    <col min="2" max="2" width="14.42578125" style="21" customWidth="1"/>
    <col min="3" max="3" width="12.7109375" style="21" customWidth="1"/>
    <col min="4" max="4" width="11.42578125" style="21" customWidth="1"/>
    <col min="5" max="5" width="13.28515625" style="21" customWidth="1"/>
    <col min="6" max="6" width="11.140625" style="21" customWidth="1"/>
    <col min="7" max="7" width="11.5703125" style="21" bestFit="1" customWidth="1"/>
    <col min="8" max="8" width="14.42578125" style="21" customWidth="1"/>
    <col min="9" max="9" width="12.140625" style="21" customWidth="1"/>
    <col min="10" max="11" width="14" style="21" customWidth="1"/>
    <col min="12" max="12" width="12" style="21" customWidth="1"/>
    <col min="13" max="16384" width="9.140625" style="21"/>
  </cols>
  <sheetData>
    <row r="1" spans="1:11" ht="33.75" customHeight="1" thickBot="1">
      <c r="B1" s="352" t="s">
        <v>223</v>
      </c>
      <c r="C1" s="353"/>
      <c r="D1" s="353"/>
      <c r="E1" s="353"/>
      <c r="F1" s="353"/>
      <c r="G1" s="353"/>
      <c r="H1" s="353"/>
      <c r="I1" s="353"/>
      <c r="J1" s="353"/>
      <c r="K1" s="354"/>
    </row>
    <row r="3" spans="1:11" ht="20.25" customHeight="1">
      <c r="B3" s="68" t="s">
        <v>212</v>
      </c>
      <c r="C3" s="68" t="s">
        <v>213</v>
      </c>
      <c r="D3" s="68" t="s">
        <v>214</v>
      </c>
      <c r="E3" s="68" t="s">
        <v>215</v>
      </c>
      <c r="F3" s="68" t="s">
        <v>216</v>
      </c>
      <c r="G3" s="68" t="s">
        <v>217</v>
      </c>
      <c r="H3" s="68" t="s">
        <v>218</v>
      </c>
      <c r="I3" s="68" t="s">
        <v>219</v>
      </c>
      <c r="J3" s="68" t="s">
        <v>220</v>
      </c>
      <c r="K3" s="68" t="s">
        <v>221</v>
      </c>
    </row>
    <row r="4" spans="1:11" hidden="1">
      <c r="A4" s="67">
        <v>37257</v>
      </c>
      <c r="B4" s="21">
        <v>576</v>
      </c>
      <c r="C4" s="21">
        <v>749</v>
      </c>
      <c r="D4" s="21">
        <v>4012</v>
      </c>
      <c r="E4" s="21">
        <v>3054</v>
      </c>
      <c r="F4" s="21">
        <v>675</v>
      </c>
      <c r="G4" s="21">
        <v>2083</v>
      </c>
      <c r="H4" s="21">
        <v>373</v>
      </c>
      <c r="I4" s="21">
        <v>2105</v>
      </c>
      <c r="J4" s="21">
        <v>1565</v>
      </c>
      <c r="K4" s="21">
        <v>15192</v>
      </c>
    </row>
    <row r="5" spans="1:11" hidden="1">
      <c r="A5" s="67">
        <v>37288</v>
      </c>
      <c r="B5" s="21">
        <v>579</v>
      </c>
      <c r="C5" s="21">
        <v>707</v>
      </c>
      <c r="D5" s="21">
        <v>3795</v>
      </c>
      <c r="E5" s="21">
        <v>2844</v>
      </c>
      <c r="F5" s="21">
        <v>618</v>
      </c>
      <c r="G5" s="21">
        <v>1898</v>
      </c>
      <c r="H5" s="21">
        <v>355</v>
      </c>
      <c r="I5" s="21">
        <v>1933</v>
      </c>
      <c r="J5" s="21">
        <v>1539</v>
      </c>
      <c r="K5" s="21">
        <v>14268</v>
      </c>
    </row>
    <row r="6" spans="1:11" hidden="1">
      <c r="A6" s="67">
        <v>37316</v>
      </c>
      <c r="B6" s="21">
        <v>613</v>
      </c>
      <c r="C6" s="21">
        <v>769</v>
      </c>
      <c r="D6" s="21">
        <v>4195</v>
      </c>
      <c r="E6" s="21">
        <v>3119</v>
      </c>
      <c r="F6" s="21">
        <v>703</v>
      </c>
      <c r="G6" s="21">
        <v>2125</v>
      </c>
      <c r="H6" s="21">
        <v>365</v>
      </c>
      <c r="I6" s="21">
        <v>2136</v>
      </c>
      <c r="J6" s="21">
        <v>1665</v>
      </c>
      <c r="K6" s="21">
        <v>15690</v>
      </c>
    </row>
    <row r="7" spans="1:11" hidden="1">
      <c r="A7" s="67">
        <v>37347</v>
      </c>
      <c r="B7" s="21">
        <v>566</v>
      </c>
      <c r="C7" s="21">
        <v>741</v>
      </c>
      <c r="D7" s="21">
        <v>4005</v>
      </c>
      <c r="E7" s="21">
        <v>3027</v>
      </c>
      <c r="F7" s="21">
        <v>651</v>
      </c>
      <c r="G7" s="21">
        <v>2068</v>
      </c>
      <c r="H7" s="21">
        <v>310</v>
      </c>
      <c r="I7" s="21">
        <v>2137</v>
      </c>
      <c r="J7" s="21">
        <v>1522</v>
      </c>
      <c r="K7" s="21">
        <v>15027</v>
      </c>
    </row>
    <row r="8" spans="1:11" hidden="1">
      <c r="A8" s="67">
        <v>37377</v>
      </c>
      <c r="B8" s="21">
        <v>618</v>
      </c>
      <c r="C8" s="21">
        <v>821</v>
      </c>
      <c r="D8" s="21">
        <v>4591</v>
      </c>
      <c r="E8" s="21">
        <v>3241</v>
      </c>
      <c r="F8" s="21">
        <v>730</v>
      </c>
      <c r="G8" s="21">
        <v>2250</v>
      </c>
      <c r="H8" s="21">
        <v>316</v>
      </c>
      <c r="I8" s="21">
        <v>2306</v>
      </c>
      <c r="J8" s="21">
        <v>1597</v>
      </c>
      <c r="K8" s="21">
        <v>16470</v>
      </c>
    </row>
    <row r="9" spans="1:11" hidden="1">
      <c r="A9" s="67">
        <v>37408</v>
      </c>
      <c r="B9" s="21">
        <v>615</v>
      </c>
      <c r="C9" s="21">
        <v>811</v>
      </c>
      <c r="D9" s="21">
        <v>4841</v>
      </c>
      <c r="E9" s="21">
        <v>3140</v>
      </c>
      <c r="F9" s="21">
        <v>689</v>
      </c>
      <c r="G9" s="21">
        <v>2130</v>
      </c>
      <c r="H9" s="21">
        <v>318</v>
      </c>
      <c r="I9" s="21">
        <v>2254</v>
      </c>
      <c r="J9" s="21">
        <v>1656</v>
      </c>
      <c r="K9" s="21">
        <v>16454</v>
      </c>
    </row>
    <row r="10" spans="1:11" hidden="1">
      <c r="A10" s="67">
        <v>37438</v>
      </c>
      <c r="B10" s="21">
        <v>635</v>
      </c>
      <c r="C10" s="21">
        <v>853</v>
      </c>
      <c r="D10" s="21">
        <v>5267</v>
      </c>
      <c r="E10" s="21">
        <v>3262</v>
      </c>
      <c r="F10" s="21">
        <v>747</v>
      </c>
      <c r="G10" s="21">
        <v>2220</v>
      </c>
      <c r="H10" s="21">
        <v>347</v>
      </c>
      <c r="I10" s="21">
        <v>2331</v>
      </c>
      <c r="J10" s="21">
        <v>1760</v>
      </c>
      <c r="K10" s="21">
        <v>17422</v>
      </c>
    </row>
    <row r="11" spans="1:11" hidden="1">
      <c r="A11" s="67">
        <v>37469</v>
      </c>
      <c r="B11" s="21">
        <v>592</v>
      </c>
      <c r="C11" s="21">
        <v>813</v>
      </c>
      <c r="D11" s="21">
        <v>4621</v>
      </c>
      <c r="E11" s="21">
        <v>3234</v>
      </c>
      <c r="F11" s="21">
        <v>759</v>
      </c>
      <c r="G11" s="21">
        <v>2191</v>
      </c>
      <c r="H11" s="21">
        <v>355</v>
      </c>
      <c r="I11" s="21">
        <v>2323</v>
      </c>
      <c r="J11" s="21">
        <v>1763</v>
      </c>
      <c r="K11" s="21">
        <v>16651</v>
      </c>
    </row>
    <row r="12" spans="1:11" hidden="1">
      <c r="A12" s="67">
        <v>37500</v>
      </c>
      <c r="B12" s="21">
        <v>552</v>
      </c>
      <c r="C12" s="21">
        <v>784</v>
      </c>
      <c r="D12" s="21">
        <v>4250</v>
      </c>
      <c r="E12" s="21">
        <v>3111</v>
      </c>
      <c r="F12" s="21">
        <v>744</v>
      </c>
      <c r="G12" s="21">
        <v>2132</v>
      </c>
      <c r="H12" s="21">
        <v>359</v>
      </c>
      <c r="I12" s="21">
        <v>2199</v>
      </c>
      <c r="J12" s="21">
        <v>1632</v>
      </c>
      <c r="K12" s="21">
        <v>15763</v>
      </c>
    </row>
    <row r="13" spans="1:11" hidden="1">
      <c r="A13" s="67">
        <v>37530</v>
      </c>
      <c r="B13" s="21">
        <v>586</v>
      </c>
      <c r="C13" s="21">
        <v>816</v>
      </c>
      <c r="D13" s="21">
        <v>4368</v>
      </c>
      <c r="E13" s="21">
        <v>3260</v>
      </c>
      <c r="F13" s="21">
        <v>776</v>
      </c>
      <c r="G13" s="21">
        <v>2156</v>
      </c>
      <c r="H13" s="21">
        <v>398</v>
      </c>
      <c r="I13" s="21">
        <v>2342</v>
      </c>
      <c r="J13" s="21">
        <v>1690</v>
      </c>
      <c r="K13" s="21">
        <v>16392</v>
      </c>
    </row>
    <row r="14" spans="1:11" hidden="1">
      <c r="A14" s="67">
        <v>37561</v>
      </c>
      <c r="B14" s="21">
        <v>568</v>
      </c>
      <c r="C14" s="21">
        <v>796</v>
      </c>
      <c r="D14" s="21">
        <v>4206</v>
      </c>
      <c r="E14" s="21">
        <v>3166</v>
      </c>
      <c r="F14" s="21">
        <v>737</v>
      </c>
      <c r="G14" s="21">
        <v>2123</v>
      </c>
      <c r="H14" s="21">
        <v>352</v>
      </c>
      <c r="I14" s="21">
        <v>2286</v>
      </c>
      <c r="J14" s="21">
        <v>1659</v>
      </c>
      <c r="K14" s="21">
        <v>15893</v>
      </c>
    </row>
    <row r="15" spans="1:11" hidden="1">
      <c r="A15" s="67">
        <v>37591</v>
      </c>
      <c r="B15" s="21">
        <v>492</v>
      </c>
      <c r="C15" s="21">
        <v>745</v>
      </c>
      <c r="D15" s="21">
        <v>3856</v>
      </c>
      <c r="E15" s="21">
        <v>3171</v>
      </c>
      <c r="F15" s="21">
        <v>742</v>
      </c>
      <c r="G15" s="21">
        <v>2142</v>
      </c>
      <c r="H15" s="21">
        <v>327</v>
      </c>
      <c r="I15" s="21">
        <v>2249</v>
      </c>
      <c r="J15" s="21">
        <v>1652</v>
      </c>
      <c r="K15" s="21">
        <v>15376</v>
      </c>
    </row>
    <row r="16" spans="1:11" hidden="1">
      <c r="A16" s="67">
        <v>37622</v>
      </c>
      <c r="B16" s="21">
        <v>545</v>
      </c>
      <c r="C16" s="21">
        <v>792</v>
      </c>
      <c r="D16" s="21">
        <v>4058</v>
      </c>
      <c r="E16" s="21">
        <v>3204</v>
      </c>
      <c r="F16" s="21">
        <v>740</v>
      </c>
      <c r="G16" s="21">
        <v>2090</v>
      </c>
      <c r="H16" s="21">
        <v>379</v>
      </c>
      <c r="I16" s="21">
        <v>2356</v>
      </c>
      <c r="J16" s="21">
        <v>1673</v>
      </c>
      <c r="K16" s="21">
        <v>15838</v>
      </c>
    </row>
    <row r="17" spans="1:11" hidden="1">
      <c r="A17" s="67">
        <v>37653</v>
      </c>
      <c r="B17" s="21">
        <v>520</v>
      </c>
      <c r="C17" s="21">
        <v>742</v>
      </c>
      <c r="D17" s="21">
        <v>3802</v>
      </c>
      <c r="E17" s="21">
        <v>2970</v>
      </c>
      <c r="F17" s="21">
        <v>699</v>
      </c>
      <c r="G17" s="21">
        <v>1938</v>
      </c>
      <c r="H17" s="21">
        <v>355</v>
      </c>
      <c r="I17" s="21">
        <v>2169</v>
      </c>
      <c r="J17" s="21">
        <v>1622</v>
      </c>
      <c r="K17" s="21">
        <v>14818</v>
      </c>
    </row>
    <row r="18" spans="1:11" hidden="1">
      <c r="A18" s="67">
        <v>37681</v>
      </c>
      <c r="B18" s="21">
        <v>590</v>
      </c>
      <c r="C18" s="21">
        <v>814</v>
      </c>
      <c r="D18" s="21">
        <v>4201</v>
      </c>
      <c r="E18" s="21">
        <v>3216</v>
      </c>
      <c r="F18" s="21">
        <v>786</v>
      </c>
      <c r="G18" s="21">
        <v>2217</v>
      </c>
      <c r="H18" s="21">
        <v>372</v>
      </c>
      <c r="I18" s="21">
        <v>2318</v>
      </c>
      <c r="J18" s="21">
        <v>1763</v>
      </c>
      <c r="K18" s="21">
        <v>16279</v>
      </c>
    </row>
    <row r="19" spans="1:11" hidden="1">
      <c r="A19" s="67">
        <v>37712</v>
      </c>
      <c r="B19" s="21">
        <v>534</v>
      </c>
      <c r="C19" s="21">
        <v>766</v>
      </c>
      <c r="D19" s="21">
        <v>4095</v>
      </c>
      <c r="E19" s="21">
        <v>3155</v>
      </c>
      <c r="F19" s="21">
        <v>752</v>
      </c>
      <c r="G19" s="21">
        <v>2070</v>
      </c>
      <c r="H19" s="21">
        <v>330</v>
      </c>
      <c r="I19" s="21">
        <v>2241</v>
      </c>
      <c r="J19" s="21">
        <v>1655</v>
      </c>
      <c r="K19" s="21">
        <v>15599</v>
      </c>
    </row>
    <row r="20" spans="1:11" hidden="1">
      <c r="A20" s="67">
        <v>37742</v>
      </c>
      <c r="B20" s="21">
        <v>582</v>
      </c>
      <c r="C20" s="21">
        <v>828</v>
      </c>
      <c r="D20" s="21">
        <v>4507</v>
      </c>
      <c r="E20" s="21">
        <v>3404</v>
      </c>
      <c r="F20" s="21">
        <v>785</v>
      </c>
      <c r="G20" s="21">
        <v>2183</v>
      </c>
      <c r="H20" s="21">
        <v>383</v>
      </c>
      <c r="I20" s="21">
        <v>2348</v>
      </c>
      <c r="J20" s="21">
        <v>1720</v>
      </c>
      <c r="K20" s="21">
        <v>16741</v>
      </c>
    </row>
    <row r="21" spans="1:11" hidden="1">
      <c r="A21" s="67">
        <v>37773</v>
      </c>
      <c r="B21" s="21">
        <v>635</v>
      </c>
      <c r="C21" s="21">
        <v>854</v>
      </c>
      <c r="D21" s="21">
        <v>4808</v>
      </c>
      <c r="E21" s="21">
        <v>3211</v>
      </c>
      <c r="F21" s="21">
        <v>789</v>
      </c>
      <c r="G21" s="21">
        <v>2061</v>
      </c>
      <c r="H21" s="21">
        <v>339</v>
      </c>
      <c r="I21" s="21">
        <v>2391</v>
      </c>
      <c r="J21" s="21">
        <v>1746</v>
      </c>
      <c r="K21" s="21">
        <v>16836</v>
      </c>
    </row>
    <row r="22" spans="1:11" hidden="1">
      <c r="A22" s="67">
        <v>37803</v>
      </c>
      <c r="B22" s="21">
        <v>661</v>
      </c>
      <c r="C22" s="21">
        <v>883</v>
      </c>
      <c r="D22" s="21">
        <v>5116</v>
      </c>
      <c r="E22" s="21">
        <v>3387</v>
      </c>
      <c r="F22" s="21">
        <v>832</v>
      </c>
      <c r="G22" s="21">
        <v>2166</v>
      </c>
      <c r="H22" s="21">
        <v>358</v>
      </c>
      <c r="I22" s="21">
        <v>2424</v>
      </c>
      <c r="J22" s="21">
        <v>1821</v>
      </c>
      <c r="K22" s="21">
        <v>17649</v>
      </c>
    </row>
    <row r="23" spans="1:11" hidden="1">
      <c r="A23" s="67">
        <v>37834</v>
      </c>
      <c r="B23" s="21">
        <v>667</v>
      </c>
      <c r="C23" s="21">
        <v>857</v>
      </c>
      <c r="D23" s="21">
        <v>4854</v>
      </c>
      <c r="E23" s="21">
        <v>3334</v>
      </c>
      <c r="F23" s="21">
        <v>828</v>
      </c>
      <c r="G23" s="21">
        <v>2120</v>
      </c>
      <c r="H23" s="21">
        <v>361</v>
      </c>
      <c r="I23" s="21">
        <v>2359</v>
      </c>
      <c r="J23" s="21">
        <v>1791</v>
      </c>
      <c r="K23" s="21">
        <v>17173</v>
      </c>
    </row>
    <row r="24" spans="1:11" hidden="1">
      <c r="A24" s="67">
        <v>37865</v>
      </c>
      <c r="B24" s="21">
        <v>617</v>
      </c>
      <c r="C24" s="21">
        <v>767</v>
      </c>
      <c r="D24" s="21">
        <v>4356</v>
      </c>
      <c r="E24" s="21">
        <v>3226</v>
      </c>
      <c r="F24" s="21">
        <v>794</v>
      </c>
      <c r="G24" s="21">
        <v>2032</v>
      </c>
      <c r="H24" s="21">
        <v>364</v>
      </c>
      <c r="I24" s="21">
        <v>2302</v>
      </c>
      <c r="J24" s="21">
        <v>1697</v>
      </c>
      <c r="K24" s="21">
        <v>16155</v>
      </c>
    </row>
    <row r="25" spans="1:11" hidden="1">
      <c r="A25" s="67">
        <v>37895</v>
      </c>
      <c r="B25" s="21">
        <v>632</v>
      </c>
      <c r="C25" s="21">
        <v>807</v>
      </c>
      <c r="D25" s="21">
        <v>4518</v>
      </c>
      <c r="E25" s="21">
        <v>3413</v>
      </c>
      <c r="F25" s="21">
        <v>825</v>
      </c>
      <c r="G25" s="21">
        <v>2140</v>
      </c>
      <c r="H25" s="21">
        <v>401</v>
      </c>
      <c r="I25" s="21">
        <v>2465</v>
      </c>
      <c r="J25" s="21">
        <v>1746</v>
      </c>
      <c r="K25" s="21">
        <v>16947</v>
      </c>
    </row>
    <row r="26" spans="1:11" hidden="1">
      <c r="A26" s="67">
        <v>37926</v>
      </c>
      <c r="B26" s="21">
        <v>591</v>
      </c>
      <c r="C26" s="21">
        <v>759</v>
      </c>
      <c r="D26" s="21">
        <v>4216</v>
      </c>
      <c r="E26" s="21">
        <v>3346</v>
      </c>
      <c r="F26" s="21">
        <v>802</v>
      </c>
      <c r="G26" s="21">
        <v>2112</v>
      </c>
      <c r="H26" s="21">
        <v>364</v>
      </c>
      <c r="I26" s="21">
        <v>2395</v>
      </c>
      <c r="J26" s="21">
        <v>1639</v>
      </c>
      <c r="K26" s="21">
        <v>16225</v>
      </c>
    </row>
    <row r="27" spans="1:11" hidden="1">
      <c r="A27" s="67">
        <v>37956</v>
      </c>
      <c r="B27" s="21">
        <v>561</v>
      </c>
      <c r="C27" s="21">
        <v>779</v>
      </c>
      <c r="D27" s="21">
        <v>3999</v>
      </c>
      <c r="E27" s="21">
        <v>3364</v>
      </c>
      <c r="F27" s="21">
        <v>809</v>
      </c>
      <c r="G27" s="21">
        <v>2148</v>
      </c>
      <c r="H27" s="21">
        <v>394</v>
      </c>
      <c r="I27" s="21">
        <v>2330</v>
      </c>
      <c r="J27" s="21">
        <v>1714</v>
      </c>
      <c r="K27" s="21">
        <v>16099</v>
      </c>
    </row>
    <row r="28" spans="1:11" hidden="1">
      <c r="A28" s="67">
        <v>37987</v>
      </c>
      <c r="B28" s="21">
        <v>516</v>
      </c>
      <c r="C28" s="21">
        <v>839</v>
      </c>
      <c r="D28" s="21">
        <v>4335</v>
      </c>
      <c r="E28" s="21">
        <v>3416</v>
      </c>
      <c r="F28" s="21">
        <v>788</v>
      </c>
      <c r="G28" s="21">
        <v>2087</v>
      </c>
      <c r="H28" s="21">
        <v>384</v>
      </c>
      <c r="I28" s="21">
        <v>2389</v>
      </c>
      <c r="J28" s="21">
        <v>1782</v>
      </c>
      <c r="K28" s="21">
        <v>16537</v>
      </c>
    </row>
    <row r="29" spans="1:11" hidden="1">
      <c r="A29" s="67">
        <v>38018</v>
      </c>
      <c r="B29" s="21">
        <v>599</v>
      </c>
      <c r="C29" s="21">
        <v>772</v>
      </c>
      <c r="D29" s="21">
        <v>4144</v>
      </c>
      <c r="E29" s="21">
        <v>3373</v>
      </c>
      <c r="F29" s="21">
        <v>727</v>
      </c>
      <c r="G29" s="21">
        <v>2097</v>
      </c>
      <c r="H29" s="21">
        <v>369</v>
      </c>
      <c r="I29" s="21">
        <v>2230</v>
      </c>
      <c r="J29" s="21">
        <v>1741</v>
      </c>
      <c r="K29" s="21">
        <v>16052</v>
      </c>
    </row>
    <row r="30" spans="1:11" hidden="1">
      <c r="A30" s="67">
        <v>38047</v>
      </c>
      <c r="B30" s="21">
        <v>643</v>
      </c>
      <c r="C30" s="21">
        <v>791</v>
      </c>
      <c r="D30" s="21">
        <v>4454</v>
      </c>
      <c r="E30" s="21">
        <v>3496</v>
      </c>
      <c r="F30" s="21">
        <v>798</v>
      </c>
      <c r="G30" s="21">
        <v>2161</v>
      </c>
      <c r="H30" s="21">
        <v>385</v>
      </c>
      <c r="I30" s="21">
        <v>2443</v>
      </c>
      <c r="J30" s="21">
        <v>1826</v>
      </c>
      <c r="K30" s="21">
        <v>16997</v>
      </c>
    </row>
    <row r="31" spans="1:11" hidden="1">
      <c r="A31" s="67">
        <v>38078</v>
      </c>
      <c r="B31" s="21">
        <v>567</v>
      </c>
      <c r="C31" s="21">
        <v>740</v>
      </c>
      <c r="D31" s="21">
        <v>4296</v>
      </c>
      <c r="E31" s="21">
        <v>3293</v>
      </c>
      <c r="F31" s="21">
        <v>761</v>
      </c>
      <c r="G31" s="21">
        <v>2065</v>
      </c>
      <c r="H31" s="21">
        <v>317</v>
      </c>
      <c r="I31" s="21">
        <v>2218</v>
      </c>
      <c r="J31" s="21">
        <v>1693</v>
      </c>
      <c r="K31" s="21">
        <v>15950</v>
      </c>
    </row>
    <row r="32" spans="1:11" hidden="1">
      <c r="A32" s="67">
        <v>38108</v>
      </c>
      <c r="B32" s="21">
        <v>656</v>
      </c>
      <c r="C32" s="21">
        <v>822</v>
      </c>
      <c r="D32" s="21">
        <v>4749</v>
      </c>
      <c r="E32" s="21">
        <v>3570</v>
      </c>
      <c r="F32" s="21">
        <v>839</v>
      </c>
      <c r="G32" s="21">
        <v>2308</v>
      </c>
      <c r="H32" s="21">
        <v>354</v>
      </c>
      <c r="I32" s="21">
        <v>2418</v>
      </c>
      <c r="J32" s="21">
        <v>1792</v>
      </c>
      <c r="K32" s="21">
        <v>17508</v>
      </c>
    </row>
    <row r="33" spans="1:11" hidden="1">
      <c r="A33" s="67">
        <v>38139</v>
      </c>
      <c r="B33" s="21">
        <v>648</v>
      </c>
      <c r="C33" s="21">
        <v>837</v>
      </c>
      <c r="D33" s="21">
        <v>4940</v>
      </c>
      <c r="E33" s="21">
        <v>3971</v>
      </c>
      <c r="F33" s="21">
        <v>816</v>
      </c>
      <c r="G33" s="21">
        <v>2104</v>
      </c>
      <c r="H33" s="21">
        <v>353</v>
      </c>
      <c r="I33" s="21">
        <v>2303</v>
      </c>
      <c r="J33" s="21">
        <v>1734</v>
      </c>
      <c r="K33" s="21">
        <v>17706</v>
      </c>
    </row>
    <row r="34" spans="1:11" hidden="1">
      <c r="A34" s="67">
        <v>38169</v>
      </c>
      <c r="B34" s="21">
        <v>693</v>
      </c>
      <c r="C34" s="21">
        <v>892</v>
      </c>
      <c r="D34" s="21">
        <v>5488</v>
      </c>
      <c r="E34" s="21">
        <v>3642</v>
      </c>
      <c r="F34" s="21">
        <v>859</v>
      </c>
      <c r="G34" s="21">
        <v>2206</v>
      </c>
      <c r="H34" s="21">
        <v>383</v>
      </c>
      <c r="I34" s="21">
        <v>2504</v>
      </c>
      <c r="J34" s="21">
        <v>1905</v>
      </c>
      <c r="K34" s="21">
        <v>18572</v>
      </c>
    </row>
    <row r="35" spans="1:11" hidden="1">
      <c r="A35" s="67">
        <v>38200</v>
      </c>
      <c r="B35" s="21">
        <v>676</v>
      </c>
      <c r="C35" s="21">
        <v>841</v>
      </c>
      <c r="D35" s="21">
        <v>4898</v>
      </c>
      <c r="E35" s="21">
        <v>3559</v>
      </c>
      <c r="F35" s="21">
        <v>878</v>
      </c>
      <c r="G35" s="21">
        <v>2178</v>
      </c>
      <c r="H35" s="21">
        <v>371</v>
      </c>
      <c r="I35" s="21">
        <v>2430</v>
      </c>
      <c r="J35" s="21">
        <v>1904</v>
      </c>
      <c r="K35" s="21">
        <v>17735</v>
      </c>
    </row>
    <row r="36" spans="1:11" hidden="1">
      <c r="A36" s="67">
        <v>38231</v>
      </c>
      <c r="B36" s="21">
        <v>647</v>
      </c>
      <c r="C36" s="21">
        <v>772</v>
      </c>
      <c r="D36" s="21">
        <v>4575</v>
      </c>
      <c r="E36" s="21">
        <v>3455</v>
      </c>
      <c r="F36" s="21">
        <v>833</v>
      </c>
      <c r="G36" s="21">
        <v>2029</v>
      </c>
      <c r="H36" s="21">
        <v>378</v>
      </c>
      <c r="I36" s="21">
        <v>2398</v>
      </c>
      <c r="J36" s="21">
        <v>1771</v>
      </c>
      <c r="K36" s="21">
        <v>16857</v>
      </c>
    </row>
    <row r="37" spans="1:11" hidden="1">
      <c r="A37" s="67">
        <v>38261</v>
      </c>
      <c r="B37" s="21">
        <v>646</v>
      </c>
      <c r="C37" s="21">
        <v>801</v>
      </c>
      <c r="D37" s="21">
        <v>4576</v>
      </c>
      <c r="E37" s="21">
        <v>3583</v>
      </c>
      <c r="F37" s="21">
        <v>817</v>
      </c>
      <c r="G37" s="21">
        <v>2213</v>
      </c>
      <c r="H37" s="21">
        <v>400</v>
      </c>
      <c r="I37" s="21">
        <v>2411</v>
      </c>
      <c r="J37" s="21">
        <v>1786</v>
      </c>
      <c r="K37" s="21">
        <v>17233</v>
      </c>
    </row>
    <row r="38" spans="1:11" hidden="1">
      <c r="A38" s="67">
        <v>38292</v>
      </c>
      <c r="B38" s="21">
        <v>646</v>
      </c>
      <c r="C38" s="21">
        <v>769</v>
      </c>
      <c r="D38" s="21">
        <v>4375</v>
      </c>
      <c r="E38" s="21">
        <v>3450</v>
      </c>
      <c r="F38" s="21">
        <v>828</v>
      </c>
      <c r="G38" s="21">
        <v>2222</v>
      </c>
      <c r="H38" s="21">
        <v>411</v>
      </c>
      <c r="I38" s="21">
        <v>2326</v>
      </c>
      <c r="J38" s="21">
        <v>1783</v>
      </c>
      <c r="K38" s="21">
        <v>16811</v>
      </c>
    </row>
    <row r="39" spans="1:11" hidden="1">
      <c r="A39" s="67">
        <v>38322</v>
      </c>
      <c r="B39" s="21">
        <v>573</v>
      </c>
      <c r="C39" s="21">
        <v>749</v>
      </c>
      <c r="D39" s="21">
        <v>4140</v>
      </c>
      <c r="E39" s="21">
        <v>3456</v>
      </c>
      <c r="F39" s="21">
        <v>847</v>
      </c>
      <c r="G39" s="21">
        <v>2255</v>
      </c>
      <c r="H39" s="21">
        <v>397</v>
      </c>
      <c r="I39" s="21">
        <v>2117</v>
      </c>
      <c r="J39" s="21">
        <v>1774</v>
      </c>
      <c r="K39" s="21">
        <v>16309</v>
      </c>
    </row>
    <row r="40" spans="1:11" hidden="1">
      <c r="A40" s="67">
        <v>38353</v>
      </c>
      <c r="B40" s="21">
        <v>616</v>
      </c>
      <c r="C40" s="21">
        <v>765</v>
      </c>
      <c r="D40" s="21">
        <v>4402</v>
      </c>
      <c r="E40" s="21">
        <v>3599</v>
      </c>
      <c r="F40" s="21">
        <v>858</v>
      </c>
      <c r="G40" s="21">
        <v>2206</v>
      </c>
      <c r="H40" s="21">
        <v>424</v>
      </c>
      <c r="I40" s="21">
        <v>2172</v>
      </c>
      <c r="J40" s="21">
        <v>1795</v>
      </c>
      <c r="K40" s="21">
        <v>16837</v>
      </c>
    </row>
    <row r="41" spans="1:11" hidden="1">
      <c r="A41" s="67">
        <v>38384</v>
      </c>
      <c r="B41" s="21">
        <v>585</v>
      </c>
      <c r="C41" s="21">
        <v>727</v>
      </c>
      <c r="D41" s="21">
        <v>4052</v>
      </c>
      <c r="E41" s="21">
        <v>3406</v>
      </c>
      <c r="F41" s="21">
        <v>815</v>
      </c>
      <c r="G41" s="21">
        <v>2285</v>
      </c>
      <c r="H41" s="21">
        <v>380</v>
      </c>
      <c r="I41" s="21">
        <v>2056</v>
      </c>
      <c r="J41" s="21">
        <v>1516</v>
      </c>
      <c r="K41" s="21">
        <v>15823</v>
      </c>
    </row>
    <row r="42" spans="1:11" hidden="1">
      <c r="A42" s="67">
        <v>38412</v>
      </c>
      <c r="B42" s="21">
        <v>633</v>
      </c>
      <c r="C42" s="21">
        <v>747</v>
      </c>
      <c r="D42" s="21">
        <v>4494</v>
      </c>
      <c r="E42" s="21">
        <v>3642</v>
      </c>
      <c r="F42" s="21">
        <v>854</v>
      </c>
      <c r="G42" s="21">
        <v>2378</v>
      </c>
      <c r="H42" s="21">
        <v>437</v>
      </c>
      <c r="I42" s="21">
        <v>2171</v>
      </c>
      <c r="J42" s="21">
        <v>1650</v>
      </c>
      <c r="K42" s="21">
        <v>17005</v>
      </c>
    </row>
    <row r="43" spans="1:11" hidden="1">
      <c r="A43" s="67">
        <v>38443</v>
      </c>
      <c r="B43" s="21">
        <v>627</v>
      </c>
      <c r="C43" s="21">
        <v>742</v>
      </c>
      <c r="D43" s="21">
        <v>4489</v>
      </c>
      <c r="E43" s="21">
        <v>3534</v>
      </c>
      <c r="F43" s="21">
        <v>676</v>
      </c>
      <c r="G43" s="21">
        <v>2676</v>
      </c>
      <c r="H43" s="21">
        <v>335</v>
      </c>
      <c r="I43" s="21">
        <v>2089</v>
      </c>
      <c r="J43" s="21">
        <v>1583</v>
      </c>
      <c r="K43" s="21">
        <v>16751</v>
      </c>
    </row>
    <row r="44" spans="1:11" hidden="1">
      <c r="A44" s="67">
        <v>38473</v>
      </c>
      <c r="B44" s="21">
        <v>667</v>
      </c>
      <c r="C44" s="21">
        <v>779</v>
      </c>
      <c r="D44" s="21">
        <v>4730</v>
      </c>
      <c r="E44" s="21">
        <v>3558</v>
      </c>
      <c r="F44" s="21">
        <v>909</v>
      </c>
      <c r="G44" s="21">
        <v>2581</v>
      </c>
      <c r="H44" s="21">
        <v>358</v>
      </c>
      <c r="I44" s="21">
        <v>2173</v>
      </c>
      <c r="J44" s="21">
        <v>1871</v>
      </c>
      <c r="K44" s="21">
        <v>17626</v>
      </c>
    </row>
    <row r="45" spans="1:11" hidden="1">
      <c r="A45" s="67">
        <v>38504</v>
      </c>
      <c r="B45" s="21">
        <v>672</v>
      </c>
      <c r="C45" s="21">
        <v>761</v>
      </c>
      <c r="D45" s="21">
        <v>4760</v>
      </c>
      <c r="E45" s="21">
        <v>3536</v>
      </c>
      <c r="F45" s="21">
        <v>899</v>
      </c>
      <c r="G45" s="21">
        <v>2449</v>
      </c>
      <c r="H45" s="21">
        <v>359</v>
      </c>
      <c r="I45" s="21">
        <v>2068</v>
      </c>
      <c r="J45" s="21">
        <v>1860</v>
      </c>
      <c r="K45" s="21">
        <v>17364</v>
      </c>
    </row>
    <row r="46" spans="1:11" hidden="1">
      <c r="A46" s="67">
        <v>38534</v>
      </c>
      <c r="B46" s="21">
        <v>690</v>
      </c>
      <c r="C46" s="21">
        <v>793</v>
      </c>
      <c r="D46" s="21">
        <v>5057</v>
      </c>
      <c r="E46" s="21">
        <v>3713</v>
      </c>
      <c r="F46" s="21">
        <v>925</v>
      </c>
      <c r="G46" s="21">
        <v>2498</v>
      </c>
      <c r="H46" s="21">
        <v>380</v>
      </c>
      <c r="I46" s="21">
        <v>2042</v>
      </c>
      <c r="J46" s="21">
        <v>1895</v>
      </c>
      <c r="K46" s="21">
        <v>17993</v>
      </c>
    </row>
    <row r="47" spans="1:11" hidden="1">
      <c r="A47" s="67">
        <v>38565</v>
      </c>
      <c r="B47" s="21">
        <v>659</v>
      </c>
      <c r="C47" s="21">
        <v>785</v>
      </c>
      <c r="D47" s="21">
        <v>4866</v>
      </c>
      <c r="E47" s="21">
        <v>3666</v>
      </c>
      <c r="F47" s="21">
        <v>932</v>
      </c>
      <c r="G47" s="21">
        <v>2319</v>
      </c>
      <c r="H47" s="21">
        <v>375</v>
      </c>
      <c r="I47" s="21">
        <v>1937</v>
      </c>
      <c r="J47" s="21">
        <v>1991</v>
      </c>
      <c r="K47" s="21">
        <v>17530</v>
      </c>
    </row>
    <row r="48" spans="1:11" hidden="1">
      <c r="A48" s="67">
        <v>38596</v>
      </c>
      <c r="B48" s="21">
        <v>672</v>
      </c>
      <c r="C48" s="21">
        <v>735</v>
      </c>
      <c r="D48" s="21">
        <v>4493</v>
      </c>
      <c r="E48" s="21">
        <v>3531</v>
      </c>
      <c r="F48" s="21">
        <v>860</v>
      </c>
      <c r="G48" s="21">
        <v>2373</v>
      </c>
      <c r="H48" s="21">
        <v>385</v>
      </c>
      <c r="I48" s="21">
        <v>1996</v>
      </c>
      <c r="J48" s="21">
        <v>1837</v>
      </c>
      <c r="K48" s="21">
        <v>16882</v>
      </c>
    </row>
    <row r="49" spans="1:11" hidden="1">
      <c r="A49" s="67">
        <v>38626</v>
      </c>
      <c r="B49" s="21">
        <v>666</v>
      </c>
      <c r="C49" s="21">
        <v>746</v>
      </c>
      <c r="D49" s="21">
        <v>4776</v>
      </c>
      <c r="E49" s="21">
        <v>3712</v>
      </c>
      <c r="F49" s="21">
        <v>861</v>
      </c>
      <c r="G49" s="21">
        <v>2703</v>
      </c>
      <c r="H49" s="21">
        <v>424</v>
      </c>
      <c r="I49" s="21">
        <v>2050</v>
      </c>
      <c r="J49" s="21">
        <v>1831</v>
      </c>
      <c r="K49" s="21">
        <v>17769</v>
      </c>
    </row>
    <row r="50" spans="1:11" hidden="1">
      <c r="A50" s="67">
        <v>38657</v>
      </c>
      <c r="B50" s="21">
        <v>632</v>
      </c>
      <c r="C50" s="21">
        <v>700</v>
      </c>
      <c r="D50" s="21">
        <v>4672</v>
      </c>
      <c r="E50" s="21">
        <v>3589</v>
      </c>
      <c r="F50" s="21">
        <v>821</v>
      </c>
      <c r="G50" s="21">
        <v>2467</v>
      </c>
      <c r="H50" s="21">
        <v>390</v>
      </c>
      <c r="I50" s="21">
        <v>2070</v>
      </c>
      <c r="J50" s="21">
        <v>1790</v>
      </c>
      <c r="K50" s="21">
        <v>17131</v>
      </c>
    </row>
    <row r="51" spans="1:11" hidden="1">
      <c r="A51" s="67">
        <v>38687</v>
      </c>
      <c r="B51" s="21">
        <v>594</v>
      </c>
      <c r="C51" s="21">
        <v>700</v>
      </c>
      <c r="D51" s="21">
        <v>4316</v>
      </c>
      <c r="E51" s="21">
        <v>3563</v>
      </c>
      <c r="F51" s="21">
        <v>871</v>
      </c>
      <c r="G51" s="21">
        <v>2534</v>
      </c>
      <c r="H51" s="21">
        <v>402</v>
      </c>
      <c r="I51" s="21">
        <v>2041</v>
      </c>
      <c r="J51" s="21">
        <v>1826</v>
      </c>
      <c r="K51" s="21">
        <v>16847</v>
      </c>
    </row>
    <row r="52" spans="1:11" hidden="1">
      <c r="A52" s="67">
        <v>38718</v>
      </c>
      <c r="B52" s="21">
        <v>626</v>
      </c>
      <c r="C52" s="21">
        <v>712</v>
      </c>
      <c r="D52" s="21">
        <v>4442</v>
      </c>
      <c r="E52" s="21">
        <v>3611</v>
      </c>
      <c r="F52" s="21">
        <v>904</v>
      </c>
      <c r="G52" s="21">
        <v>2635</v>
      </c>
      <c r="H52" s="21">
        <v>388</v>
      </c>
      <c r="I52" s="21">
        <v>2073</v>
      </c>
      <c r="J52" s="21">
        <v>1852</v>
      </c>
      <c r="K52" s="21">
        <v>17242</v>
      </c>
    </row>
    <row r="53" spans="1:11" hidden="1">
      <c r="A53" s="67">
        <v>38749</v>
      </c>
      <c r="B53" s="21">
        <v>595</v>
      </c>
      <c r="C53" s="21">
        <v>721</v>
      </c>
      <c r="D53" s="21">
        <v>4129</v>
      </c>
      <c r="E53" s="21">
        <v>3410</v>
      </c>
      <c r="F53" s="21">
        <v>1023</v>
      </c>
      <c r="G53" s="21">
        <v>2343</v>
      </c>
      <c r="H53" s="21">
        <v>339</v>
      </c>
      <c r="I53" s="21">
        <v>1934</v>
      </c>
      <c r="J53" s="21">
        <v>1703</v>
      </c>
      <c r="K53" s="21">
        <v>16197</v>
      </c>
    </row>
    <row r="54" spans="1:11" hidden="1">
      <c r="A54" s="67">
        <v>38777</v>
      </c>
      <c r="B54" s="21">
        <v>639</v>
      </c>
      <c r="C54" s="21">
        <v>740</v>
      </c>
      <c r="D54" s="21">
        <v>4690</v>
      </c>
      <c r="E54" s="21">
        <v>3747</v>
      </c>
      <c r="F54" s="21">
        <v>890</v>
      </c>
      <c r="G54" s="21">
        <v>2684</v>
      </c>
      <c r="H54" s="21">
        <v>394</v>
      </c>
      <c r="I54" s="21">
        <v>2019</v>
      </c>
      <c r="J54" s="21">
        <v>1879</v>
      </c>
      <c r="K54" s="21">
        <v>17682</v>
      </c>
    </row>
    <row r="55" spans="1:11" hidden="1">
      <c r="A55" s="67">
        <v>38808</v>
      </c>
      <c r="B55" s="21">
        <v>591</v>
      </c>
      <c r="C55" s="21">
        <v>730</v>
      </c>
      <c r="D55" s="21">
        <v>4514</v>
      </c>
      <c r="E55" s="21">
        <v>3572</v>
      </c>
      <c r="F55" s="21">
        <v>874</v>
      </c>
      <c r="G55" s="21">
        <v>2550</v>
      </c>
      <c r="H55" s="21">
        <v>357</v>
      </c>
      <c r="I55" s="21">
        <v>1904</v>
      </c>
      <c r="J55" s="21">
        <v>1809</v>
      </c>
      <c r="K55" s="21">
        <v>16901</v>
      </c>
    </row>
    <row r="56" spans="1:11" hidden="1">
      <c r="A56" s="67">
        <v>38838</v>
      </c>
      <c r="B56" s="21">
        <v>665</v>
      </c>
      <c r="C56" s="21">
        <v>809</v>
      </c>
      <c r="D56" s="21">
        <v>5525</v>
      </c>
      <c r="E56" s="21">
        <v>3826</v>
      </c>
      <c r="F56" s="21">
        <v>955</v>
      </c>
      <c r="G56" s="21">
        <v>2784</v>
      </c>
      <c r="H56" s="21">
        <v>374</v>
      </c>
      <c r="I56" s="21">
        <v>2082</v>
      </c>
      <c r="J56" s="21">
        <v>1906</v>
      </c>
      <c r="K56" s="21">
        <v>18925</v>
      </c>
    </row>
    <row r="57" spans="1:11" hidden="1">
      <c r="A57" s="67">
        <v>38869</v>
      </c>
      <c r="B57" s="21">
        <v>670</v>
      </c>
      <c r="C57" s="21">
        <v>732</v>
      </c>
      <c r="D57" s="21">
        <v>5476</v>
      </c>
      <c r="E57" s="21">
        <v>3870</v>
      </c>
      <c r="F57" s="21">
        <v>964</v>
      </c>
      <c r="G57" s="21">
        <v>2648</v>
      </c>
      <c r="H57" s="21">
        <v>363</v>
      </c>
      <c r="I57" s="21">
        <v>2093</v>
      </c>
      <c r="J57" s="21">
        <v>1832</v>
      </c>
      <c r="K57" s="21">
        <v>18647</v>
      </c>
    </row>
    <row r="58" spans="1:11" hidden="1">
      <c r="A58" s="67">
        <v>38899</v>
      </c>
      <c r="B58" s="21">
        <v>788</v>
      </c>
      <c r="C58" s="21">
        <v>810</v>
      </c>
      <c r="D58" s="21">
        <v>5707</v>
      </c>
      <c r="E58" s="21">
        <v>3657</v>
      </c>
      <c r="F58" s="21">
        <v>998</v>
      </c>
      <c r="G58" s="21">
        <v>2661</v>
      </c>
      <c r="H58" s="21">
        <v>399</v>
      </c>
      <c r="I58" s="21">
        <v>2151</v>
      </c>
      <c r="J58" s="21">
        <v>1946</v>
      </c>
      <c r="K58" s="21">
        <v>19116</v>
      </c>
    </row>
    <row r="59" spans="1:11" hidden="1">
      <c r="A59" s="67">
        <v>38930</v>
      </c>
      <c r="B59" s="21">
        <v>780</v>
      </c>
      <c r="C59" s="21">
        <v>826</v>
      </c>
      <c r="D59" s="21">
        <v>5605</v>
      </c>
      <c r="E59" s="21">
        <v>3563</v>
      </c>
      <c r="F59" s="21">
        <v>1000</v>
      </c>
      <c r="G59" s="21">
        <v>2560</v>
      </c>
      <c r="H59" s="21">
        <v>391</v>
      </c>
      <c r="I59" s="21">
        <v>2103</v>
      </c>
      <c r="J59" s="21">
        <v>1939</v>
      </c>
      <c r="K59" s="21">
        <v>18767</v>
      </c>
    </row>
    <row r="60" spans="1:11" hidden="1">
      <c r="A60" s="67">
        <v>38961</v>
      </c>
      <c r="B60" s="21">
        <v>753</v>
      </c>
      <c r="C60" s="21">
        <v>736</v>
      </c>
      <c r="D60" s="21">
        <v>4963</v>
      </c>
      <c r="E60" s="21">
        <v>3456</v>
      </c>
      <c r="F60" s="21">
        <v>993</v>
      </c>
      <c r="G60" s="21">
        <v>2487</v>
      </c>
      <c r="H60" s="21">
        <v>409</v>
      </c>
      <c r="I60" s="21">
        <v>1963</v>
      </c>
      <c r="J60" s="21">
        <v>1828</v>
      </c>
      <c r="K60" s="21">
        <v>17588</v>
      </c>
    </row>
    <row r="61" spans="1:11" hidden="1">
      <c r="A61" s="67">
        <v>38991</v>
      </c>
      <c r="B61" s="21">
        <v>769</v>
      </c>
      <c r="C61" s="21">
        <v>786</v>
      </c>
      <c r="D61" s="21">
        <v>5045</v>
      </c>
      <c r="E61" s="21">
        <v>3590</v>
      </c>
      <c r="F61" s="21">
        <v>1037</v>
      </c>
      <c r="G61" s="21">
        <v>2644</v>
      </c>
      <c r="H61" s="21">
        <v>435</v>
      </c>
      <c r="I61" s="21">
        <v>2079</v>
      </c>
      <c r="J61" s="21">
        <v>1909</v>
      </c>
      <c r="K61" s="21">
        <v>18294</v>
      </c>
    </row>
    <row r="62" spans="1:11" hidden="1">
      <c r="A62" s="67">
        <v>39022</v>
      </c>
      <c r="B62" s="21">
        <v>745</v>
      </c>
      <c r="C62" s="21">
        <v>762</v>
      </c>
      <c r="D62" s="21">
        <v>4965</v>
      </c>
      <c r="E62" s="21">
        <v>3443</v>
      </c>
      <c r="F62" s="21">
        <v>958</v>
      </c>
      <c r="G62" s="21">
        <v>2687</v>
      </c>
      <c r="H62" s="21">
        <v>439</v>
      </c>
      <c r="I62" s="21">
        <v>1982</v>
      </c>
      <c r="J62" s="21">
        <v>1867</v>
      </c>
      <c r="K62" s="21">
        <v>17848</v>
      </c>
    </row>
    <row r="63" spans="1:11" hidden="1">
      <c r="A63" s="67">
        <v>39052</v>
      </c>
      <c r="B63" s="21">
        <v>640</v>
      </c>
      <c r="C63" s="21">
        <v>777</v>
      </c>
      <c r="D63" s="21">
        <v>4667</v>
      </c>
      <c r="E63" s="21">
        <v>3429</v>
      </c>
      <c r="F63" s="21">
        <v>924</v>
      </c>
      <c r="G63" s="21">
        <v>2705</v>
      </c>
      <c r="H63" s="21">
        <v>439</v>
      </c>
      <c r="I63" s="21">
        <v>2036</v>
      </c>
      <c r="J63" s="21">
        <v>1912</v>
      </c>
      <c r="K63" s="21">
        <v>17529</v>
      </c>
    </row>
    <row r="64" spans="1:11" hidden="1">
      <c r="A64" s="67">
        <v>39083</v>
      </c>
      <c r="B64" s="21">
        <v>770</v>
      </c>
      <c r="C64" s="21">
        <v>780</v>
      </c>
      <c r="D64" s="21">
        <v>4809</v>
      </c>
      <c r="E64" s="21">
        <v>3541</v>
      </c>
      <c r="F64" s="21">
        <v>930</v>
      </c>
      <c r="G64" s="21">
        <v>2835</v>
      </c>
      <c r="H64" s="21">
        <v>456</v>
      </c>
      <c r="I64" s="21">
        <v>2168</v>
      </c>
      <c r="J64" s="21">
        <v>1955</v>
      </c>
      <c r="K64" s="21">
        <v>18244</v>
      </c>
    </row>
    <row r="65" spans="1:11" hidden="1">
      <c r="A65" s="67">
        <v>39114</v>
      </c>
      <c r="B65" s="21">
        <v>746</v>
      </c>
      <c r="C65" s="21">
        <v>718</v>
      </c>
      <c r="D65" s="21">
        <v>4583</v>
      </c>
      <c r="E65" s="21">
        <v>3326</v>
      </c>
      <c r="F65" s="21">
        <v>878</v>
      </c>
      <c r="G65" s="21">
        <v>2561</v>
      </c>
      <c r="H65" s="21">
        <v>410</v>
      </c>
      <c r="I65" s="21">
        <v>2074</v>
      </c>
      <c r="J65" s="21">
        <v>1817</v>
      </c>
      <c r="K65" s="21">
        <v>17113</v>
      </c>
    </row>
    <row r="66" spans="1:11" hidden="1">
      <c r="A66" s="67">
        <v>39142</v>
      </c>
      <c r="B66" s="21">
        <v>816</v>
      </c>
      <c r="C66" s="21">
        <v>793</v>
      </c>
      <c r="D66" s="21">
        <v>5070</v>
      </c>
      <c r="E66" s="21">
        <v>3650</v>
      </c>
      <c r="F66" s="21">
        <v>965</v>
      </c>
      <c r="G66" s="21">
        <v>2884</v>
      </c>
      <c r="H66" s="21">
        <v>467</v>
      </c>
      <c r="I66" s="21">
        <v>2299</v>
      </c>
      <c r="J66" s="21">
        <v>2018</v>
      </c>
      <c r="K66" s="21">
        <v>18962</v>
      </c>
    </row>
    <row r="67" spans="1:11" hidden="1">
      <c r="A67" s="67">
        <v>39173</v>
      </c>
      <c r="B67" s="21">
        <v>854</v>
      </c>
      <c r="C67" s="21">
        <v>769</v>
      </c>
      <c r="D67" s="21">
        <v>4758</v>
      </c>
      <c r="E67" s="21">
        <v>3416</v>
      </c>
      <c r="F67" s="21">
        <v>915</v>
      </c>
      <c r="G67" s="21">
        <v>2665</v>
      </c>
      <c r="H67" s="21">
        <v>371</v>
      </c>
      <c r="I67" s="21">
        <v>2079</v>
      </c>
      <c r="J67" s="21">
        <v>1861</v>
      </c>
      <c r="K67" s="21">
        <v>17688</v>
      </c>
    </row>
    <row r="68" spans="1:11" hidden="1">
      <c r="A68" s="67">
        <v>39203</v>
      </c>
      <c r="B68" s="21">
        <v>951</v>
      </c>
      <c r="C68" s="21">
        <v>825</v>
      </c>
      <c r="D68" s="21">
        <v>5563</v>
      </c>
      <c r="E68" s="21">
        <v>3702</v>
      </c>
      <c r="F68" s="21">
        <v>975</v>
      </c>
      <c r="G68" s="21">
        <v>2866</v>
      </c>
      <c r="H68" s="21">
        <v>401</v>
      </c>
      <c r="I68" s="21">
        <v>2279</v>
      </c>
      <c r="J68" s="21">
        <v>2012</v>
      </c>
      <c r="K68" s="21">
        <v>19574</v>
      </c>
    </row>
    <row r="69" spans="1:11" hidden="1">
      <c r="A69" s="67">
        <v>39234</v>
      </c>
      <c r="B69" s="21">
        <v>828</v>
      </c>
      <c r="C69" s="21">
        <v>841</v>
      </c>
      <c r="D69" s="21">
        <v>5788</v>
      </c>
      <c r="E69" s="21">
        <v>3643</v>
      </c>
      <c r="F69" s="21">
        <v>957</v>
      </c>
      <c r="G69" s="21">
        <v>2814</v>
      </c>
      <c r="H69" s="21">
        <v>413</v>
      </c>
      <c r="I69" s="21">
        <v>2231</v>
      </c>
      <c r="J69" s="21">
        <v>1989</v>
      </c>
      <c r="K69" s="21">
        <v>19504</v>
      </c>
    </row>
    <row r="70" spans="1:11" hidden="1">
      <c r="A70" s="67">
        <v>39264</v>
      </c>
      <c r="B70" s="21">
        <v>820</v>
      </c>
      <c r="C70" s="21">
        <v>884</v>
      </c>
      <c r="D70" s="21">
        <v>6013</v>
      </c>
      <c r="E70" s="21">
        <v>3805</v>
      </c>
      <c r="F70" s="21">
        <v>966</v>
      </c>
      <c r="G70" s="21">
        <v>2974</v>
      </c>
      <c r="H70" s="21">
        <v>442</v>
      </c>
      <c r="I70" s="21">
        <v>2257</v>
      </c>
      <c r="J70" s="21">
        <v>2007</v>
      </c>
      <c r="K70" s="21">
        <v>20168</v>
      </c>
    </row>
    <row r="71" spans="1:11" hidden="1">
      <c r="A71" s="67">
        <v>39295</v>
      </c>
      <c r="B71" s="21">
        <v>825</v>
      </c>
      <c r="C71" s="21">
        <v>840</v>
      </c>
      <c r="D71" s="21">
        <v>5635</v>
      </c>
      <c r="E71" s="21">
        <v>3738</v>
      </c>
      <c r="F71" s="21">
        <v>961</v>
      </c>
      <c r="G71" s="21">
        <v>2918</v>
      </c>
      <c r="H71" s="21">
        <v>417</v>
      </c>
      <c r="I71" s="21">
        <v>2268</v>
      </c>
      <c r="J71" s="21">
        <v>2060</v>
      </c>
      <c r="K71" s="21">
        <v>19662</v>
      </c>
    </row>
    <row r="72" spans="1:11" hidden="1">
      <c r="A72" s="67">
        <v>39326</v>
      </c>
      <c r="B72" s="21">
        <v>884</v>
      </c>
      <c r="C72" s="21">
        <v>790</v>
      </c>
      <c r="D72" s="21">
        <v>4930</v>
      </c>
      <c r="E72" s="21">
        <v>3581</v>
      </c>
      <c r="F72" s="21">
        <v>927</v>
      </c>
      <c r="G72" s="21">
        <v>2764</v>
      </c>
      <c r="H72" s="21">
        <v>401</v>
      </c>
      <c r="I72" s="21">
        <v>2254</v>
      </c>
      <c r="J72" s="21">
        <v>1904</v>
      </c>
      <c r="K72" s="21">
        <v>18435</v>
      </c>
    </row>
    <row r="73" spans="1:11" hidden="1">
      <c r="A73" s="67">
        <v>39356</v>
      </c>
      <c r="B73" s="21">
        <v>812</v>
      </c>
      <c r="C73" s="21">
        <v>775</v>
      </c>
      <c r="D73" s="21">
        <v>5125</v>
      </c>
      <c r="E73" s="21">
        <v>3693</v>
      </c>
      <c r="F73" s="21">
        <v>944</v>
      </c>
      <c r="G73" s="21">
        <v>2878</v>
      </c>
      <c r="H73" s="21">
        <v>413</v>
      </c>
      <c r="I73" s="21">
        <v>2335</v>
      </c>
      <c r="J73" s="21">
        <v>1985</v>
      </c>
      <c r="K73" s="21">
        <v>18960</v>
      </c>
    </row>
    <row r="74" spans="1:11" hidden="1">
      <c r="A74" s="67">
        <v>39387</v>
      </c>
      <c r="B74" s="21">
        <v>763</v>
      </c>
      <c r="C74" s="21">
        <v>801</v>
      </c>
      <c r="D74" s="21">
        <v>4963</v>
      </c>
      <c r="E74" s="21">
        <v>3574</v>
      </c>
      <c r="F74" s="21">
        <v>915</v>
      </c>
      <c r="G74" s="21">
        <v>2773</v>
      </c>
      <c r="H74" s="21">
        <v>419</v>
      </c>
      <c r="I74" s="21">
        <v>2285</v>
      </c>
      <c r="J74" s="21">
        <v>1907</v>
      </c>
      <c r="K74" s="21">
        <v>18400</v>
      </c>
    </row>
    <row r="75" spans="1:11" hidden="1">
      <c r="A75" s="67">
        <v>39417</v>
      </c>
      <c r="B75" s="21">
        <v>696</v>
      </c>
      <c r="C75" s="21">
        <v>740</v>
      </c>
      <c r="D75" s="21">
        <v>4760</v>
      </c>
      <c r="E75" s="21">
        <v>3524</v>
      </c>
      <c r="F75" s="21">
        <v>937</v>
      </c>
      <c r="G75" s="21">
        <v>2770</v>
      </c>
      <c r="H75" s="21">
        <v>417</v>
      </c>
      <c r="I75" s="21">
        <v>1986</v>
      </c>
      <c r="J75" s="21">
        <v>1895</v>
      </c>
      <c r="K75" s="21">
        <v>17725</v>
      </c>
    </row>
    <row r="76" spans="1:11" hidden="1">
      <c r="A76" s="67">
        <v>39448</v>
      </c>
      <c r="B76" s="21">
        <v>749</v>
      </c>
      <c r="C76" s="21">
        <v>749</v>
      </c>
      <c r="D76" s="21">
        <v>4861</v>
      </c>
      <c r="E76" s="21">
        <v>3552</v>
      </c>
      <c r="F76" s="21">
        <v>874</v>
      </c>
      <c r="G76" s="21">
        <v>2661</v>
      </c>
      <c r="H76" s="21">
        <v>396</v>
      </c>
      <c r="I76" s="21">
        <v>2207</v>
      </c>
      <c r="J76" s="21">
        <v>1928</v>
      </c>
      <c r="K76" s="21">
        <v>17977</v>
      </c>
    </row>
    <row r="77" spans="1:11" hidden="1">
      <c r="A77" s="67">
        <v>39479</v>
      </c>
      <c r="B77" s="21">
        <v>758</v>
      </c>
      <c r="C77" s="21">
        <v>700</v>
      </c>
      <c r="D77" s="21">
        <v>4640</v>
      </c>
      <c r="E77" s="21">
        <v>3390</v>
      </c>
      <c r="F77" s="21">
        <v>898</v>
      </c>
      <c r="G77" s="21">
        <v>2600</v>
      </c>
      <c r="H77" s="21">
        <v>396</v>
      </c>
      <c r="I77" s="21">
        <v>2102</v>
      </c>
      <c r="J77" s="21">
        <v>1839</v>
      </c>
      <c r="K77" s="21">
        <v>17323</v>
      </c>
    </row>
    <row r="78" spans="1:11" hidden="1">
      <c r="A78" s="67">
        <v>39508</v>
      </c>
      <c r="B78" s="21">
        <v>779</v>
      </c>
      <c r="C78" s="21">
        <v>749</v>
      </c>
      <c r="D78" s="21">
        <v>4945</v>
      </c>
      <c r="E78" s="21">
        <v>3363</v>
      </c>
      <c r="F78" s="21">
        <v>934</v>
      </c>
      <c r="G78" s="21">
        <v>2801</v>
      </c>
      <c r="H78" s="21">
        <v>393</v>
      </c>
      <c r="I78" s="21">
        <v>2217</v>
      </c>
      <c r="J78" s="21">
        <v>1937</v>
      </c>
      <c r="K78" s="21">
        <v>18118</v>
      </c>
    </row>
    <row r="79" spans="1:11" hidden="1">
      <c r="A79" s="67">
        <v>39539</v>
      </c>
      <c r="B79" s="21">
        <v>753</v>
      </c>
      <c r="C79" s="21">
        <v>717</v>
      </c>
      <c r="D79" s="21">
        <v>4784</v>
      </c>
      <c r="E79" s="21">
        <v>3322</v>
      </c>
      <c r="F79" s="21">
        <v>934</v>
      </c>
      <c r="G79" s="21">
        <v>2796</v>
      </c>
      <c r="H79" s="21">
        <v>363</v>
      </c>
      <c r="I79" s="21">
        <v>2089</v>
      </c>
      <c r="J79" s="21">
        <v>1893</v>
      </c>
      <c r="K79" s="21">
        <v>17651</v>
      </c>
    </row>
    <row r="80" spans="1:11" hidden="1">
      <c r="A80" s="67">
        <v>39569</v>
      </c>
      <c r="B80" s="21">
        <v>760</v>
      </c>
      <c r="C80" s="21">
        <v>796</v>
      </c>
      <c r="D80" s="21">
        <v>5414</v>
      </c>
      <c r="E80" s="21">
        <v>3417</v>
      </c>
      <c r="F80" s="21">
        <v>1015</v>
      </c>
      <c r="G80" s="21">
        <v>2990</v>
      </c>
      <c r="H80" s="21">
        <v>373</v>
      </c>
      <c r="I80" s="21">
        <v>2141</v>
      </c>
      <c r="J80" s="21">
        <v>1985</v>
      </c>
      <c r="K80" s="21">
        <v>18891</v>
      </c>
    </row>
    <row r="81" spans="1:11" hidden="1">
      <c r="A81" s="67">
        <v>39600</v>
      </c>
      <c r="B81" s="21">
        <v>834</v>
      </c>
      <c r="C81" s="21">
        <v>800</v>
      </c>
      <c r="D81" s="21">
        <v>5523</v>
      </c>
      <c r="E81" s="21">
        <v>3333</v>
      </c>
      <c r="F81" s="21">
        <v>992</v>
      </c>
      <c r="G81" s="21">
        <v>2966</v>
      </c>
      <c r="H81" s="21">
        <v>374</v>
      </c>
      <c r="I81" s="21">
        <v>2142</v>
      </c>
      <c r="J81" s="21">
        <v>1987</v>
      </c>
      <c r="K81" s="21">
        <v>18951</v>
      </c>
    </row>
    <row r="82" spans="1:11" hidden="1">
      <c r="A82" s="67">
        <v>39630</v>
      </c>
      <c r="B82" s="21">
        <v>864</v>
      </c>
      <c r="C82" s="21">
        <v>839</v>
      </c>
      <c r="D82" s="21">
        <v>5919</v>
      </c>
      <c r="E82" s="21">
        <v>3571</v>
      </c>
      <c r="F82" s="21">
        <v>1044</v>
      </c>
      <c r="G82" s="21">
        <v>3078</v>
      </c>
      <c r="H82" s="21">
        <v>410</v>
      </c>
      <c r="I82" s="21">
        <v>2234</v>
      </c>
      <c r="J82" s="21">
        <v>2065</v>
      </c>
      <c r="K82" s="21">
        <v>20024</v>
      </c>
    </row>
    <row r="83" spans="1:11" hidden="1">
      <c r="A83" s="67">
        <v>39661</v>
      </c>
      <c r="B83" s="21">
        <v>845</v>
      </c>
      <c r="C83" s="21">
        <v>757</v>
      </c>
      <c r="D83" s="21">
        <v>5438</v>
      </c>
      <c r="E83" s="21">
        <v>3575</v>
      </c>
      <c r="F83" s="21">
        <v>1039</v>
      </c>
      <c r="G83" s="21">
        <v>2937</v>
      </c>
      <c r="H83" s="21">
        <v>406</v>
      </c>
      <c r="I83" s="21">
        <v>2180</v>
      </c>
      <c r="J83" s="21">
        <v>1999</v>
      </c>
      <c r="K83" s="21">
        <v>19176</v>
      </c>
    </row>
    <row r="84" spans="1:11" hidden="1">
      <c r="A84" s="67">
        <v>39692</v>
      </c>
      <c r="B84" s="21">
        <v>829</v>
      </c>
      <c r="C84" s="21">
        <v>785</v>
      </c>
      <c r="D84" s="21">
        <v>5009</v>
      </c>
      <c r="E84" s="21">
        <v>3460</v>
      </c>
      <c r="F84" s="21">
        <v>1005</v>
      </c>
      <c r="G84" s="21">
        <v>2806</v>
      </c>
      <c r="H84" s="21">
        <v>419</v>
      </c>
      <c r="I84" s="21">
        <v>2093</v>
      </c>
      <c r="J84" s="21">
        <v>1975</v>
      </c>
      <c r="K84" s="21">
        <v>18381</v>
      </c>
    </row>
    <row r="85" spans="1:11" hidden="1">
      <c r="A85" s="67">
        <v>39722</v>
      </c>
      <c r="B85" s="21">
        <v>838</v>
      </c>
      <c r="C85" s="21">
        <v>803</v>
      </c>
      <c r="D85" s="21">
        <v>4983</v>
      </c>
      <c r="E85" s="21">
        <v>3575</v>
      </c>
      <c r="F85" s="21">
        <v>1010</v>
      </c>
      <c r="G85" s="21">
        <v>2985</v>
      </c>
      <c r="H85" s="21">
        <v>442</v>
      </c>
      <c r="I85" s="21">
        <v>2192</v>
      </c>
      <c r="J85" s="21">
        <v>1952</v>
      </c>
      <c r="K85" s="21">
        <v>18780</v>
      </c>
    </row>
    <row r="86" spans="1:11" hidden="1">
      <c r="A86" s="67">
        <v>39753</v>
      </c>
      <c r="B86" s="21">
        <v>750</v>
      </c>
      <c r="C86" s="21">
        <v>754</v>
      </c>
      <c r="D86" s="21">
        <v>4665</v>
      </c>
      <c r="E86" s="21">
        <v>3425</v>
      </c>
      <c r="F86" s="21">
        <v>828</v>
      </c>
      <c r="G86" s="21">
        <v>2594</v>
      </c>
      <c r="H86" s="21">
        <v>405</v>
      </c>
      <c r="I86" s="21">
        <v>2052</v>
      </c>
      <c r="J86" s="21">
        <v>1813</v>
      </c>
      <c r="K86" s="21">
        <v>17286</v>
      </c>
    </row>
    <row r="87" spans="1:11" hidden="1">
      <c r="A87" s="67">
        <v>39783</v>
      </c>
      <c r="B87" s="21">
        <v>673</v>
      </c>
      <c r="C87" s="21">
        <v>737</v>
      </c>
      <c r="D87" s="21">
        <v>4292</v>
      </c>
      <c r="E87" s="21">
        <v>3258</v>
      </c>
      <c r="F87" s="21">
        <v>848</v>
      </c>
      <c r="G87" s="21">
        <v>2399</v>
      </c>
      <c r="H87" s="21">
        <v>391</v>
      </c>
      <c r="I87" s="21">
        <v>1845</v>
      </c>
      <c r="J87" s="21">
        <v>1872</v>
      </c>
      <c r="K87" s="21">
        <v>16315</v>
      </c>
    </row>
    <row r="88" spans="1:11">
      <c r="A88" s="67">
        <v>39814</v>
      </c>
      <c r="B88" s="21">
        <v>733</v>
      </c>
      <c r="C88" s="21">
        <v>748</v>
      </c>
      <c r="D88" s="21">
        <v>4502</v>
      </c>
      <c r="E88" s="21">
        <v>3368</v>
      </c>
      <c r="F88" s="21">
        <v>849</v>
      </c>
      <c r="G88" s="21">
        <v>2265</v>
      </c>
      <c r="H88" s="21">
        <v>408</v>
      </c>
      <c r="I88" s="21">
        <v>1833</v>
      </c>
      <c r="J88" s="21">
        <v>1886</v>
      </c>
      <c r="K88" s="21">
        <v>16592</v>
      </c>
    </row>
    <row r="89" spans="1:11">
      <c r="A89" s="67">
        <v>39845</v>
      </c>
      <c r="B89" s="21">
        <v>625</v>
      </c>
      <c r="C89" s="21">
        <v>661</v>
      </c>
      <c r="D89" s="21">
        <v>4272</v>
      </c>
      <c r="E89" s="21">
        <v>3196</v>
      </c>
      <c r="F89" s="21">
        <v>752</v>
      </c>
      <c r="G89" s="21">
        <v>2154</v>
      </c>
      <c r="H89" s="21">
        <v>367</v>
      </c>
      <c r="I89" s="21">
        <v>1721</v>
      </c>
      <c r="J89" s="21">
        <v>1779</v>
      </c>
      <c r="K89" s="21">
        <v>15527</v>
      </c>
    </row>
    <row r="90" spans="1:11">
      <c r="A90" s="67">
        <v>39873</v>
      </c>
      <c r="B90" s="21">
        <v>691</v>
      </c>
      <c r="C90" s="21">
        <v>739</v>
      </c>
      <c r="D90" s="21">
        <v>4716</v>
      </c>
      <c r="E90" s="21">
        <v>3553</v>
      </c>
      <c r="F90" s="21">
        <v>875</v>
      </c>
      <c r="G90" s="21">
        <v>2442</v>
      </c>
      <c r="H90" s="21">
        <v>404</v>
      </c>
      <c r="I90" s="21">
        <v>1936</v>
      </c>
      <c r="J90" s="21">
        <v>1995</v>
      </c>
      <c r="K90" s="21">
        <v>17351</v>
      </c>
    </row>
    <row r="91" spans="1:11">
      <c r="A91" s="67">
        <v>39904</v>
      </c>
      <c r="B91" s="21">
        <v>713</v>
      </c>
      <c r="C91" s="21">
        <v>673</v>
      </c>
      <c r="D91" s="21">
        <v>4499</v>
      </c>
      <c r="E91" s="21">
        <v>3410</v>
      </c>
      <c r="F91" s="21">
        <v>860</v>
      </c>
      <c r="G91" s="21">
        <v>2476</v>
      </c>
      <c r="H91" s="21">
        <v>350</v>
      </c>
      <c r="I91" s="21">
        <v>1852</v>
      </c>
      <c r="J91" s="21">
        <v>1812</v>
      </c>
      <c r="K91" s="21">
        <f t="shared" ref="K91:K97" si="0">SUM(B91:J91)</f>
        <v>16645</v>
      </c>
    </row>
    <row r="92" spans="1:11">
      <c r="A92" s="67">
        <v>39934</v>
      </c>
      <c r="B92" s="21">
        <v>799</v>
      </c>
      <c r="C92" s="21">
        <v>735</v>
      </c>
      <c r="D92" s="21">
        <v>5270</v>
      </c>
      <c r="E92" s="21">
        <v>3583</v>
      </c>
      <c r="F92" s="21">
        <v>935</v>
      </c>
      <c r="G92" s="21">
        <v>2736</v>
      </c>
      <c r="H92" s="21">
        <v>361</v>
      </c>
      <c r="I92" s="21">
        <v>2009</v>
      </c>
      <c r="J92" s="21">
        <v>1852</v>
      </c>
      <c r="K92" s="21">
        <f t="shared" si="0"/>
        <v>18280</v>
      </c>
    </row>
    <row r="93" spans="1:11">
      <c r="A93" s="67">
        <v>39965</v>
      </c>
      <c r="B93" s="21">
        <v>744</v>
      </c>
      <c r="C93" s="21">
        <v>763</v>
      </c>
      <c r="D93" s="21">
        <v>5552</v>
      </c>
      <c r="E93" s="21">
        <v>3529</v>
      </c>
      <c r="F93" s="21">
        <v>924</v>
      </c>
      <c r="G93" s="21">
        <v>2711</v>
      </c>
      <c r="H93" s="21">
        <v>368</v>
      </c>
      <c r="I93" s="21">
        <v>2033</v>
      </c>
      <c r="J93" s="21">
        <v>1891</v>
      </c>
      <c r="K93" s="21">
        <f t="shared" si="0"/>
        <v>18515</v>
      </c>
    </row>
    <row r="94" spans="1:11">
      <c r="A94" s="67">
        <v>39995</v>
      </c>
      <c r="B94" s="21">
        <v>789</v>
      </c>
      <c r="C94" s="21">
        <v>825</v>
      </c>
      <c r="D94" s="21">
        <v>6059</v>
      </c>
      <c r="E94" s="21">
        <v>3689</v>
      </c>
      <c r="F94" s="21">
        <v>975</v>
      </c>
      <c r="G94" s="21">
        <v>2841</v>
      </c>
      <c r="H94" s="21">
        <v>398</v>
      </c>
      <c r="I94" s="21">
        <v>2188</v>
      </c>
      <c r="J94" s="21">
        <v>1942</v>
      </c>
      <c r="K94" s="21">
        <f t="shared" si="0"/>
        <v>19706</v>
      </c>
    </row>
    <row r="95" spans="1:11">
      <c r="A95" s="67">
        <v>40026</v>
      </c>
      <c r="B95" s="21">
        <v>761</v>
      </c>
      <c r="C95" s="21">
        <v>776</v>
      </c>
      <c r="D95" s="21">
        <v>5600</v>
      </c>
      <c r="E95" s="21">
        <v>3620</v>
      </c>
      <c r="F95" s="21">
        <v>993</v>
      </c>
      <c r="G95" s="21">
        <v>2810</v>
      </c>
      <c r="H95" s="21">
        <v>370</v>
      </c>
      <c r="I95" s="21">
        <v>2095</v>
      </c>
      <c r="J95" s="21">
        <v>1982</v>
      </c>
      <c r="K95" s="21">
        <f t="shared" si="0"/>
        <v>19007</v>
      </c>
    </row>
    <row r="96" spans="1:11">
      <c r="A96" s="67">
        <v>40057</v>
      </c>
      <c r="B96" s="21">
        <v>769</v>
      </c>
      <c r="C96" s="21">
        <v>658</v>
      </c>
      <c r="D96" s="21">
        <v>4923</v>
      </c>
      <c r="E96" s="21">
        <v>3515</v>
      </c>
      <c r="F96" s="21">
        <v>1045</v>
      </c>
      <c r="G96" s="21">
        <v>2762</v>
      </c>
      <c r="H96" s="21">
        <v>383</v>
      </c>
      <c r="I96" s="21">
        <v>2055</v>
      </c>
      <c r="J96" s="21">
        <v>1889</v>
      </c>
      <c r="K96" s="21">
        <f t="shared" si="0"/>
        <v>17999</v>
      </c>
    </row>
    <row r="97" spans="1:11">
      <c r="A97" s="67">
        <v>40087</v>
      </c>
      <c r="B97" s="21">
        <v>752</v>
      </c>
      <c r="C97" s="21">
        <v>704</v>
      </c>
      <c r="D97" s="21">
        <v>5005</v>
      </c>
      <c r="E97" s="21">
        <v>3629</v>
      </c>
      <c r="F97" s="21">
        <v>1000</v>
      </c>
      <c r="G97" s="21">
        <v>2885</v>
      </c>
      <c r="H97" s="21">
        <v>398</v>
      </c>
      <c r="I97" s="21">
        <v>2276</v>
      </c>
      <c r="J97" s="21">
        <v>1878</v>
      </c>
      <c r="K97" s="21">
        <f t="shared" si="0"/>
        <v>18527</v>
      </c>
    </row>
    <row r="98" spans="1:11">
      <c r="A98" s="67">
        <v>40118</v>
      </c>
      <c r="B98" s="21">
        <v>761</v>
      </c>
      <c r="C98" s="21">
        <v>739</v>
      </c>
      <c r="D98" s="21">
        <v>4916</v>
      </c>
      <c r="E98" s="21">
        <v>3490</v>
      </c>
      <c r="F98" s="21">
        <v>942</v>
      </c>
      <c r="G98" s="21">
        <v>2717</v>
      </c>
      <c r="H98" s="21">
        <v>402</v>
      </c>
      <c r="I98" s="21">
        <v>2221</v>
      </c>
      <c r="J98" s="21">
        <v>1837</v>
      </c>
      <c r="K98" s="21">
        <v>18025</v>
      </c>
    </row>
    <row r="99" spans="1:11">
      <c r="A99" s="67">
        <v>40148</v>
      </c>
      <c r="B99" s="21">
        <v>736</v>
      </c>
      <c r="C99" s="21">
        <v>719</v>
      </c>
      <c r="D99" s="21">
        <v>4651</v>
      </c>
      <c r="E99" s="21">
        <v>3499</v>
      </c>
      <c r="F99" s="21">
        <v>947</v>
      </c>
      <c r="G99" s="21">
        <v>2725</v>
      </c>
      <c r="H99" s="21">
        <v>420</v>
      </c>
      <c r="I99" s="21">
        <v>2170</v>
      </c>
      <c r="J99" s="21">
        <v>1840</v>
      </c>
      <c r="K99" s="21">
        <v>17707</v>
      </c>
    </row>
    <row r="100" spans="1:11">
      <c r="A100" s="67">
        <v>40179</v>
      </c>
      <c r="B100" s="21">
        <v>780</v>
      </c>
      <c r="C100" s="21">
        <v>751</v>
      </c>
      <c r="D100" s="21">
        <v>4806</v>
      </c>
      <c r="E100" s="21">
        <v>3540</v>
      </c>
      <c r="F100" s="21">
        <v>991</v>
      </c>
      <c r="G100" s="21">
        <v>2845</v>
      </c>
      <c r="H100" s="21">
        <v>404</v>
      </c>
      <c r="I100" s="21">
        <v>2182</v>
      </c>
      <c r="J100" s="21">
        <v>1932</v>
      </c>
      <c r="K100" s="21">
        <v>18231</v>
      </c>
    </row>
    <row r="101" spans="1:11">
      <c r="A101" s="67">
        <v>40210</v>
      </c>
      <c r="B101" s="21">
        <v>719</v>
      </c>
      <c r="C101" s="21">
        <v>706</v>
      </c>
      <c r="D101" s="21">
        <v>4592</v>
      </c>
      <c r="E101" s="21">
        <v>3281</v>
      </c>
      <c r="F101" s="21">
        <v>917</v>
      </c>
      <c r="G101" s="21">
        <v>2658</v>
      </c>
      <c r="H101" s="21">
        <v>383</v>
      </c>
      <c r="I101" s="21">
        <v>2029</v>
      </c>
      <c r="J101" s="21">
        <v>1842</v>
      </c>
      <c r="K101" s="21">
        <v>17127</v>
      </c>
    </row>
    <row r="102" spans="1:11">
      <c r="A102" s="67">
        <v>40238</v>
      </c>
      <c r="B102" s="21">
        <v>809</v>
      </c>
      <c r="C102" s="21">
        <v>780</v>
      </c>
      <c r="D102" s="21">
        <v>5086</v>
      </c>
      <c r="E102" s="21">
        <v>3629</v>
      </c>
      <c r="F102" s="21">
        <v>1032</v>
      </c>
      <c r="G102" s="21">
        <v>2926</v>
      </c>
      <c r="H102" s="21">
        <v>405</v>
      </c>
      <c r="I102" s="21">
        <v>2273</v>
      </c>
      <c r="J102" s="21">
        <v>2037</v>
      </c>
      <c r="K102" s="21">
        <v>18977</v>
      </c>
    </row>
    <row r="103" spans="1:11">
      <c r="A103" s="67">
        <v>40269</v>
      </c>
      <c r="B103" s="21">
        <v>750</v>
      </c>
      <c r="C103" s="21">
        <v>735</v>
      </c>
      <c r="D103" s="21">
        <v>4929</v>
      </c>
      <c r="E103" s="21">
        <v>3432</v>
      </c>
      <c r="F103" s="21">
        <v>983</v>
      </c>
      <c r="G103" s="21">
        <v>2813</v>
      </c>
      <c r="H103" s="21">
        <v>362</v>
      </c>
      <c r="I103" s="21">
        <v>2106</v>
      </c>
      <c r="J103" s="21">
        <v>1873</v>
      </c>
      <c r="K103" s="21">
        <v>17982</v>
      </c>
    </row>
    <row r="104" spans="1:11">
      <c r="A104" s="67">
        <v>40299</v>
      </c>
      <c r="B104" s="21">
        <v>825</v>
      </c>
      <c r="C104" s="21">
        <v>788</v>
      </c>
      <c r="D104" s="21">
        <v>5411</v>
      </c>
      <c r="E104" s="21">
        <v>3551</v>
      </c>
      <c r="F104" s="21">
        <v>979</v>
      </c>
      <c r="G104" s="21">
        <v>3079</v>
      </c>
      <c r="H104" s="21">
        <v>365</v>
      </c>
      <c r="I104" s="21">
        <v>2259</v>
      </c>
      <c r="J104" s="21">
        <v>1930</v>
      </c>
      <c r="K104" s="21">
        <v>19187</v>
      </c>
    </row>
    <row r="105" spans="1:11">
      <c r="A105" s="67">
        <v>40330</v>
      </c>
      <c r="B105" s="21">
        <v>797</v>
      </c>
      <c r="C105" s="21">
        <v>814</v>
      </c>
      <c r="D105" s="21">
        <v>5784</v>
      </c>
      <c r="E105" s="21">
        <v>3527</v>
      </c>
      <c r="F105" s="21">
        <v>991</v>
      </c>
      <c r="G105" s="21">
        <v>3011</v>
      </c>
      <c r="H105" s="21">
        <v>378</v>
      </c>
      <c r="I105" s="21">
        <v>2175</v>
      </c>
      <c r="J105" s="21">
        <v>1946</v>
      </c>
      <c r="K105" s="21">
        <v>19424</v>
      </c>
    </row>
    <row r="106" spans="1:11">
      <c r="A106" s="67">
        <v>40360</v>
      </c>
      <c r="B106" s="21">
        <v>811</v>
      </c>
      <c r="C106" s="21">
        <v>824</v>
      </c>
      <c r="D106" s="21">
        <v>5978</v>
      </c>
      <c r="E106" s="21">
        <v>3684</v>
      </c>
      <c r="F106" s="21">
        <v>1062</v>
      </c>
      <c r="G106" s="21">
        <v>2948</v>
      </c>
      <c r="H106" s="21">
        <v>400</v>
      </c>
      <c r="I106" s="21">
        <v>2188</v>
      </c>
      <c r="J106" s="21">
        <v>2005</v>
      </c>
      <c r="K106" s="21">
        <v>19900</v>
      </c>
    </row>
    <row r="107" spans="1:11">
      <c r="A107" s="67">
        <v>40391</v>
      </c>
      <c r="B107" s="21">
        <v>899</v>
      </c>
      <c r="C107" s="21">
        <v>779</v>
      </c>
      <c r="D107" s="21">
        <v>5416</v>
      </c>
      <c r="E107" s="21">
        <v>3508</v>
      </c>
      <c r="F107" s="21">
        <v>1038</v>
      </c>
      <c r="G107" s="21">
        <v>2797</v>
      </c>
      <c r="H107" s="21">
        <v>392</v>
      </c>
      <c r="I107" s="21">
        <v>2208</v>
      </c>
      <c r="J107" s="21">
        <v>2004</v>
      </c>
      <c r="K107" s="21">
        <v>19041</v>
      </c>
    </row>
    <row r="108" spans="1:11">
      <c r="A108" s="67">
        <v>40422</v>
      </c>
      <c r="B108" s="21">
        <v>764</v>
      </c>
      <c r="C108" s="21">
        <v>673</v>
      </c>
      <c r="D108" s="21">
        <v>4824</v>
      </c>
      <c r="E108" s="21">
        <v>3474</v>
      </c>
      <c r="F108" s="21">
        <v>1054</v>
      </c>
      <c r="G108" s="21">
        <v>2580</v>
      </c>
      <c r="H108" s="21">
        <v>387</v>
      </c>
      <c r="I108" s="21">
        <v>2095</v>
      </c>
      <c r="J108" s="21">
        <v>1851</v>
      </c>
      <c r="K108" s="21">
        <v>17702</v>
      </c>
    </row>
    <row r="109" spans="1:11">
      <c r="A109" s="67">
        <v>40452</v>
      </c>
      <c r="B109" s="21">
        <v>802</v>
      </c>
      <c r="C109" s="21">
        <v>708</v>
      </c>
      <c r="D109" s="21">
        <v>4969</v>
      </c>
      <c r="E109" s="21">
        <v>3577</v>
      </c>
      <c r="F109" s="21">
        <v>1088</v>
      </c>
      <c r="G109" s="21">
        <v>2907</v>
      </c>
      <c r="H109" s="21">
        <v>419</v>
      </c>
      <c r="I109" s="21">
        <v>2272</v>
      </c>
      <c r="J109" s="21">
        <v>1911</v>
      </c>
      <c r="K109" s="21">
        <v>18653</v>
      </c>
    </row>
    <row r="110" spans="1:11">
      <c r="A110" s="67">
        <v>40483</v>
      </c>
      <c r="B110" s="21">
        <v>778</v>
      </c>
      <c r="C110" s="21">
        <v>703</v>
      </c>
      <c r="D110" s="21">
        <v>4877</v>
      </c>
      <c r="E110" s="21">
        <v>3441</v>
      </c>
      <c r="F110" s="21">
        <v>1033</v>
      </c>
      <c r="G110" s="21">
        <v>2944</v>
      </c>
      <c r="H110" s="21">
        <v>406</v>
      </c>
      <c r="I110" s="21">
        <v>2211</v>
      </c>
      <c r="J110" s="21">
        <v>1882</v>
      </c>
      <c r="K110" s="21">
        <v>18275</v>
      </c>
    </row>
    <row r="111" spans="1:11">
      <c r="A111" s="67">
        <v>40513</v>
      </c>
      <c r="B111" s="21">
        <v>730</v>
      </c>
      <c r="C111" s="21">
        <v>694</v>
      </c>
      <c r="D111" s="21">
        <v>4575</v>
      </c>
      <c r="E111" s="21">
        <v>3371</v>
      </c>
      <c r="F111" s="21">
        <v>1044</v>
      </c>
      <c r="G111" s="21">
        <v>2945</v>
      </c>
      <c r="H111" s="21">
        <v>418</v>
      </c>
      <c r="I111" s="21">
        <v>2066</v>
      </c>
      <c r="J111" s="21">
        <v>1909</v>
      </c>
      <c r="K111" s="21">
        <v>17750</v>
      </c>
    </row>
    <row r="112" spans="1:11">
      <c r="A112" s="67">
        <v>40544</v>
      </c>
      <c r="B112" s="21">
        <v>742</v>
      </c>
      <c r="C112" s="21">
        <v>721</v>
      </c>
      <c r="D112" s="21">
        <v>4704</v>
      </c>
      <c r="E112" s="21">
        <v>3417</v>
      </c>
      <c r="F112" s="21">
        <v>1022</v>
      </c>
      <c r="G112" s="21">
        <v>3052</v>
      </c>
      <c r="H112" s="21">
        <v>408</v>
      </c>
      <c r="I112" s="21">
        <v>2180</v>
      </c>
      <c r="J112" s="21">
        <v>1957</v>
      </c>
      <c r="K112" s="21">
        <v>18203</v>
      </c>
    </row>
    <row r="113" spans="1:11">
      <c r="A113" s="67">
        <v>40575</v>
      </c>
      <c r="B113" s="21">
        <v>734</v>
      </c>
      <c r="C113" s="21">
        <v>665</v>
      </c>
      <c r="D113" s="21">
        <v>4351</v>
      </c>
      <c r="E113" s="21">
        <v>3256</v>
      </c>
      <c r="F113" s="21">
        <v>937</v>
      </c>
      <c r="G113" s="21">
        <v>2808</v>
      </c>
      <c r="H113" s="21">
        <v>372</v>
      </c>
      <c r="I113" s="21">
        <v>2025</v>
      </c>
      <c r="J113" s="21">
        <v>1881</v>
      </c>
      <c r="K113" s="21">
        <v>17029</v>
      </c>
    </row>
    <row r="114" spans="1:11">
      <c r="A114" s="67">
        <v>40603</v>
      </c>
      <c r="B114" s="21">
        <v>773</v>
      </c>
      <c r="C114" s="21">
        <v>774</v>
      </c>
      <c r="D114" s="21">
        <v>4955</v>
      </c>
      <c r="E114" s="21">
        <v>3631</v>
      </c>
      <c r="F114" s="21">
        <v>1063</v>
      </c>
      <c r="G114" s="21">
        <v>3017</v>
      </c>
      <c r="H114" s="21">
        <v>417</v>
      </c>
      <c r="I114" s="21">
        <v>2292</v>
      </c>
      <c r="J114" s="21">
        <v>2031</v>
      </c>
      <c r="K114" s="21">
        <v>18953</v>
      </c>
    </row>
    <row r="115" spans="1:11">
      <c r="A115" s="67"/>
    </row>
    <row r="116" spans="1:11">
      <c r="A116" s="63" t="s">
        <v>18</v>
      </c>
      <c r="B116" s="55">
        <f>AVERAGE(B4:B15)</f>
        <v>582.66666666666663</v>
      </c>
      <c r="C116" s="55">
        <f t="shared" ref="C116:K116" si="1">AVERAGE(C4:C15)</f>
        <v>783.75</v>
      </c>
      <c r="D116" s="55">
        <f t="shared" si="1"/>
        <v>4333.916666666667</v>
      </c>
      <c r="E116" s="55">
        <f t="shared" si="1"/>
        <v>3135.75</v>
      </c>
      <c r="F116" s="55">
        <f t="shared" si="1"/>
        <v>714.25</v>
      </c>
      <c r="G116" s="55">
        <f t="shared" si="1"/>
        <v>2126.5</v>
      </c>
      <c r="H116" s="55">
        <f t="shared" si="1"/>
        <v>347.91666666666669</v>
      </c>
      <c r="I116" s="55">
        <f t="shared" si="1"/>
        <v>2216.75</v>
      </c>
      <c r="J116" s="55">
        <f t="shared" si="1"/>
        <v>1641.6666666666667</v>
      </c>
      <c r="K116" s="55">
        <f t="shared" si="1"/>
        <v>15883.166666666666</v>
      </c>
    </row>
    <row r="117" spans="1:11">
      <c r="A117" s="63" t="s">
        <v>19</v>
      </c>
      <c r="B117" s="55">
        <f>AVERAGE(B16:B27)</f>
        <v>594.58333333333337</v>
      </c>
      <c r="C117" s="55">
        <f t="shared" ref="C117:K117" si="2">AVERAGE(C16:C27)</f>
        <v>804</v>
      </c>
      <c r="D117" s="55">
        <f t="shared" si="2"/>
        <v>4377.5</v>
      </c>
      <c r="E117" s="55">
        <f t="shared" si="2"/>
        <v>3269.1666666666665</v>
      </c>
      <c r="F117" s="55">
        <f t="shared" si="2"/>
        <v>786.75</v>
      </c>
      <c r="G117" s="55">
        <f t="shared" si="2"/>
        <v>2106.4166666666665</v>
      </c>
      <c r="H117" s="55">
        <f t="shared" si="2"/>
        <v>366.66666666666669</v>
      </c>
      <c r="I117" s="55">
        <f t="shared" si="2"/>
        <v>2341.5</v>
      </c>
      <c r="J117" s="55">
        <f t="shared" si="2"/>
        <v>1715.5833333333333</v>
      </c>
      <c r="K117" s="55">
        <f t="shared" si="2"/>
        <v>16363.25</v>
      </c>
    </row>
    <row r="118" spans="1:11">
      <c r="A118" s="63" t="s">
        <v>20</v>
      </c>
      <c r="B118" s="55">
        <f>AVERAGE(B28:B39)</f>
        <v>625.83333333333337</v>
      </c>
      <c r="C118" s="55">
        <f t="shared" ref="C118:K118" si="3">AVERAGE(C28:C39)</f>
        <v>802.08333333333337</v>
      </c>
      <c r="D118" s="55">
        <f t="shared" si="3"/>
        <v>4580.833333333333</v>
      </c>
      <c r="E118" s="55">
        <f t="shared" si="3"/>
        <v>3522</v>
      </c>
      <c r="F118" s="55">
        <f t="shared" si="3"/>
        <v>815.91666666666663</v>
      </c>
      <c r="G118" s="55">
        <f t="shared" si="3"/>
        <v>2160.4166666666665</v>
      </c>
      <c r="H118" s="55">
        <f t="shared" si="3"/>
        <v>375.16666666666669</v>
      </c>
      <c r="I118" s="55">
        <f t="shared" si="3"/>
        <v>2348.9166666666665</v>
      </c>
      <c r="J118" s="55">
        <f t="shared" si="3"/>
        <v>1790.9166666666667</v>
      </c>
      <c r="K118" s="55">
        <f t="shared" si="3"/>
        <v>17022.25</v>
      </c>
    </row>
    <row r="119" spans="1:11">
      <c r="A119" s="63" t="s">
        <v>21</v>
      </c>
      <c r="B119" s="55">
        <f>AVERAGE(B40:B51)</f>
        <v>642.75</v>
      </c>
      <c r="C119" s="55">
        <f t="shared" ref="C119:K119" si="4">AVERAGE(C40:C51)</f>
        <v>748.33333333333337</v>
      </c>
      <c r="D119" s="55">
        <f t="shared" si="4"/>
        <v>4592.25</v>
      </c>
      <c r="E119" s="55">
        <f t="shared" si="4"/>
        <v>3587.4166666666665</v>
      </c>
      <c r="F119" s="55">
        <f t="shared" si="4"/>
        <v>856.75</v>
      </c>
      <c r="G119" s="55">
        <f t="shared" si="4"/>
        <v>2455.75</v>
      </c>
      <c r="H119" s="55">
        <f t="shared" si="4"/>
        <v>387.41666666666669</v>
      </c>
      <c r="I119" s="55">
        <f t="shared" si="4"/>
        <v>2072.0833333333335</v>
      </c>
      <c r="J119" s="55">
        <f t="shared" si="4"/>
        <v>1787.0833333333333</v>
      </c>
      <c r="K119" s="55">
        <f t="shared" si="4"/>
        <v>17129.833333333332</v>
      </c>
    </row>
    <row r="120" spans="1:11">
      <c r="A120" s="63" t="s">
        <v>22</v>
      </c>
      <c r="B120" s="55">
        <f>AVERAGE(B52:B63)</f>
        <v>688.41666666666663</v>
      </c>
      <c r="C120" s="55">
        <f t="shared" ref="C120:K120" si="5">AVERAGE(C52:C63)</f>
        <v>761.75</v>
      </c>
      <c r="D120" s="55">
        <f t="shared" si="5"/>
        <v>4977.333333333333</v>
      </c>
      <c r="E120" s="55">
        <f t="shared" si="5"/>
        <v>3597.8333333333335</v>
      </c>
      <c r="F120" s="55">
        <f t="shared" si="5"/>
        <v>960</v>
      </c>
      <c r="G120" s="55">
        <f t="shared" si="5"/>
        <v>2615.6666666666665</v>
      </c>
      <c r="H120" s="55">
        <f t="shared" si="5"/>
        <v>393.91666666666669</v>
      </c>
      <c r="I120" s="55">
        <f t="shared" si="5"/>
        <v>2034.9166666666667</v>
      </c>
      <c r="J120" s="55">
        <f t="shared" si="5"/>
        <v>1865.1666666666667</v>
      </c>
      <c r="K120" s="55">
        <f t="shared" si="5"/>
        <v>17894.666666666668</v>
      </c>
    </row>
    <row r="121" spans="1:11">
      <c r="A121" s="63" t="s">
        <v>23</v>
      </c>
      <c r="B121" s="55">
        <f>AVERAGE(B64:B75)</f>
        <v>813.75</v>
      </c>
      <c r="C121" s="55">
        <f t="shared" ref="C121:K121" si="6">AVERAGE(C64:C75)</f>
        <v>796.33333333333337</v>
      </c>
      <c r="D121" s="55">
        <f t="shared" si="6"/>
        <v>5166.416666666667</v>
      </c>
      <c r="E121" s="55">
        <f t="shared" si="6"/>
        <v>3599.4166666666665</v>
      </c>
      <c r="F121" s="55">
        <f t="shared" si="6"/>
        <v>939.16666666666663</v>
      </c>
      <c r="G121" s="55">
        <f t="shared" si="6"/>
        <v>2808.5</v>
      </c>
      <c r="H121" s="55">
        <f t="shared" si="6"/>
        <v>418.91666666666669</v>
      </c>
      <c r="I121" s="55">
        <f t="shared" si="6"/>
        <v>2209.5833333333335</v>
      </c>
      <c r="J121" s="55">
        <f t="shared" si="6"/>
        <v>1950.8333333333333</v>
      </c>
      <c r="K121" s="55">
        <f t="shared" si="6"/>
        <v>18702.916666666668</v>
      </c>
    </row>
    <row r="122" spans="1:11">
      <c r="A122" s="63" t="s">
        <v>24</v>
      </c>
      <c r="B122" s="55">
        <f>AVERAGE(B76:B87)</f>
        <v>786</v>
      </c>
      <c r="C122" s="55">
        <f t="shared" ref="C122:K122" si="7">AVERAGE(C76:C87)</f>
        <v>765.5</v>
      </c>
      <c r="D122" s="55">
        <f t="shared" si="7"/>
        <v>5039.416666666667</v>
      </c>
      <c r="E122" s="55">
        <f t="shared" si="7"/>
        <v>3436.75</v>
      </c>
      <c r="F122" s="55">
        <f t="shared" si="7"/>
        <v>951.75</v>
      </c>
      <c r="G122" s="55">
        <f t="shared" si="7"/>
        <v>2801.0833333333335</v>
      </c>
      <c r="H122" s="55">
        <f t="shared" si="7"/>
        <v>397.33333333333331</v>
      </c>
      <c r="I122" s="55">
        <f t="shared" si="7"/>
        <v>2124.5</v>
      </c>
      <c r="J122" s="55">
        <f t="shared" si="7"/>
        <v>1937.0833333333333</v>
      </c>
      <c r="K122" s="55">
        <f t="shared" si="7"/>
        <v>18239.416666666668</v>
      </c>
    </row>
    <row r="123" spans="1:11">
      <c r="A123" s="63" t="s">
        <v>25</v>
      </c>
      <c r="B123" s="55">
        <f>AVERAGE(B88:B99)</f>
        <v>739.41666666666663</v>
      </c>
      <c r="C123" s="55">
        <f t="shared" ref="C123:K123" si="8">AVERAGE(C88:C99)</f>
        <v>728.33333333333337</v>
      </c>
      <c r="D123" s="55">
        <f>AVERAGE(D88:D99)</f>
        <v>4997.083333333333</v>
      </c>
      <c r="E123" s="55">
        <f t="shared" si="8"/>
        <v>3506.75</v>
      </c>
      <c r="F123" s="55">
        <f t="shared" si="8"/>
        <v>924.75</v>
      </c>
      <c r="G123" s="55">
        <f t="shared" si="8"/>
        <v>2627</v>
      </c>
      <c r="H123" s="55">
        <f t="shared" si="8"/>
        <v>385.75</v>
      </c>
      <c r="I123" s="55">
        <f t="shared" si="8"/>
        <v>2032.4166666666667</v>
      </c>
      <c r="J123" s="55">
        <f t="shared" si="8"/>
        <v>1881.9166666666667</v>
      </c>
      <c r="K123" s="55">
        <f t="shared" si="8"/>
        <v>17823.416666666668</v>
      </c>
    </row>
    <row r="124" spans="1:11">
      <c r="A124" s="63" t="s">
        <v>437</v>
      </c>
      <c r="B124" s="55">
        <f>AVERAGE(B99:B111)</f>
        <v>784.61538461538464</v>
      </c>
      <c r="C124" s="55">
        <f t="shared" ref="C124:K124" si="9">AVERAGE(C99:C111)</f>
        <v>744.15384615384619</v>
      </c>
      <c r="D124" s="55">
        <f t="shared" si="9"/>
        <v>5069.0769230769229</v>
      </c>
      <c r="E124" s="55">
        <f>AVERAGE(E99:E111)</f>
        <v>3501.0769230769229</v>
      </c>
      <c r="F124" s="55">
        <f t="shared" si="9"/>
        <v>1012.2307692307693</v>
      </c>
      <c r="G124" s="55">
        <f t="shared" si="9"/>
        <v>2859.8461538461538</v>
      </c>
      <c r="H124" s="55">
        <f t="shared" si="9"/>
        <v>395.30769230769232</v>
      </c>
      <c r="I124" s="55">
        <f t="shared" si="9"/>
        <v>2171.8461538461538</v>
      </c>
      <c r="J124" s="55">
        <f t="shared" si="9"/>
        <v>1920.1538461538462</v>
      </c>
      <c r="K124" s="55">
        <f t="shared" si="9"/>
        <v>18458.153846153848</v>
      </c>
    </row>
    <row r="125" spans="1:11">
      <c r="A125" s="63" t="s">
        <v>479</v>
      </c>
      <c r="B125" s="55">
        <f>AVERAGE(B112:B114)</f>
        <v>749.66666666666663</v>
      </c>
      <c r="C125" s="55">
        <f t="shared" ref="C125:K125" si="10">AVERAGE(C112:C114)</f>
        <v>720</v>
      </c>
      <c r="D125" s="55">
        <f t="shared" si="10"/>
        <v>4670</v>
      </c>
      <c r="E125" s="55">
        <f>AVERAGE(E112:E114)</f>
        <v>3434.6666666666665</v>
      </c>
      <c r="F125" s="55">
        <f t="shared" si="10"/>
        <v>1007.3333333333334</v>
      </c>
      <c r="G125" s="55">
        <f t="shared" si="10"/>
        <v>2959</v>
      </c>
      <c r="H125" s="55">
        <f t="shared" si="10"/>
        <v>399</v>
      </c>
      <c r="I125" s="55">
        <f t="shared" si="10"/>
        <v>2165.6666666666665</v>
      </c>
      <c r="J125" s="55">
        <f t="shared" si="10"/>
        <v>1956.3333333333333</v>
      </c>
      <c r="K125" s="55">
        <f t="shared" si="10"/>
        <v>18061.666666666668</v>
      </c>
    </row>
    <row r="126" spans="1:11">
      <c r="A126" s="63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>
      <c r="A127" s="63"/>
      <c r="B127" s="55"/>
    </row>
    <row r="128" spans="1:11">
      <c r="A128" s="63" t="s">
        <v>224</v>
      </c>
      <c r="B128" s="69">
        <f>(B117-B116)/B116*100</f>
        <v>2.0451945080091667</v>
      </c>
      <c r="C128" s="69">
        <f t="shared" ref="C128:K128" si="11">(C117-C116)/C116*100</f>
        <v>2.5837320574162681</v>
      </c>
      <c r="D128" s="69">
        <f t="shared" si="11"/>
        <v>1.0056338569807839</v>
      </c>
      <c r="E128" s="69">
        <f t="shared" si="11"/>
        <v>4.2546971750511524</v>
      </c>
      <c r="F128" s="69">
        <f t="shared" si="11"/>
        <v>10.15050752537627</v>
      </c>
      <c r="G128" s="69">
        <f t="shared" si="11"/>
        <v>-0.94443138176973829</v>
      </c>
      <c r="H128" s="69">
        <f t="shared" si="11"/>
        <v>5.3892215568862269</v>
      </c>
      <c r="I128" s="69">
        <f t="shared" si="11"/>
        <v>5.6276079846622302</v>
      </c>
      <c r="J128" s="69">
        <f t="shared" si="11"/>
        <v>4.5025380710659801</v>
      </c>
      <c r="K128" s="69">
        <f t="shared" si="11"/>
        <v>3.0225920523825054</v>
      </c>
    </row>
    <row r="129" spans="1:11">
      <c r="A129" s="63" t="s">
        <v>225</v>
      </c>
      <c r="B129" s="69">
        <f t="shared" ref="B129:K136" si="12">(B118-B117)/B117*100</f>
        <v>5.2557813594954448</v>
      </c>
      <c r="C129" s="69">
        <f t="shared" si="12"/>
        <v>-0.23839137645107322</v>
      </c>
      <c r="D129" s="69">
        <f t="shared" si="12"/>
        <v>4.6449647820293096</v>
      </c>
      <c r="E129" s="69">
        <f t="shared" si="12"/>
        <v>7.7338771348457858</v>
      </c>
      <c r="F129" s="69">
        <f t="shared" si="12"/>
        <v>3.707234403135256</v>
      </c>
      <c r="G129" s="69">
        <f t="shared" si="12"/>
        <v>2.5635953633738184</v>
      </c>
      <c r="H129" s="69">
        <f t="shared" si="12"/>
        <v>2.3181818181818183</v>
      </c>
      <c r="I129" s="69">
        <f t="shared" si="12"/>
        <v>0.31674852302654344</v>
      </c>
      <c r="J129" s="69">
        <f t="shared" si="12"/>
        <v>4.3911206100937576</v>
      </c>
      <c r="K129" s="69">
        <f t="shared" si="12"/>
        <v>4.0273173116587477</v>
      </c>
    </row>
    <row r="130" spans="1:11">
      <c r="A130" s="63" t="s">
        <v>226</v>
      </c>
      <c r="B130" s="69">
        <f t="shared" si="12"/>
        <v>2.7030625832223638</v>
      </c>
      <c r="C130" s="69">
        <f t="shared" si="12"/>
        <v>-6.7012987012987013</v>
      </c>
      <c r="D130" s="69">
        <f t="shared" si="12"/>
        <v>0.24922685100964825</v>
      </c>
      <c r="E130" s="69">
        <f t="shared" si="12"/>
        <v>1.8573727049025133</v>
      </c>
      <c r="F130" s="69">
        <f t="shared" si="12"/>
        <v>5.0045960576039263</v>
      </c>
      <c r="G130" s="69">
        <f t="shared" si="12"/>
        <v>13.67020250723241</v>
      </c>
      <c r="H130" s="69">
        <f t="shared" si="12"/>
        <v>3.2652154597956464</v>
      </c>
      <c r="I130" s="69">
        <f t="shared" si="12"/>
        <v>-11.785574910419685</v>
      </c>
      <c r="J130" s="69">
        <f t="shared" si="12"/>
        <v>-0.21404308780420558</v>
      </c>
      <c r="K130" s="69">
        <f t="shared" si="12"/>
        <v>0.63201593992176197</v>
      </c>
    </row>
    <row r="131" spans="1:11">
      <c r="A131" s="63" t="s">
        <v>227</v>
      </c>
      <c r="B131" s="69">
        <f t="shared" si="12"/>
        <v>7.1048878516789777</v>
      </c>
      <c r="C131" s="69">
        <f t="shared" si="12"/>
        <v>1.7928730512249393</v>
      </c>
      <c r="D131" s="69">
        <f t="shared" si="12"/>
        <v>8.3855045638485066</v>
      </c>
      <c r="E131" s="69">
        <f t="shared" si="12"/>
        <v>0.29036679133081755</v>
      </c>
      <c r="F131" s="69">
        <f t="shared" si="12"/>
        <v>12.051356871899621</v>
      </c>
      <c r="G131" s="69">
        <f t="shared" si="12"/>
        <v>6.5119277885235274</v>
      </c>
      <c r="H131" s="69">
        <f t="shared" si="12"/>
        <v>1.6777801677780166</v>
      </c>
      <c r="I131" s="69">
        <f t="shared" si="12"/>
        <v>-1.7936859038809607</v>
      </c>
      <c r="J131" s="69">
        <f t="shared" si="12"/>
        <v>4.3693168570762504</v>
      </c>
      <c r="K131" s="69">
        <f t="shared" si="12"/>
        <v>4.4649198766285085</v>
      </c>
    </row>
    <row r="132" spans="1:11">
      <c r="A132" s="63" t="s">
        <v>228</v>
      </c>
      <c r="B132" s="69">
        <f t="shared" si="12"/>
        <v>18.206028325868544</v>
      </c>
      <c r="C132" s="69">
        <f t="shared" si="12"/>
        <v>4.5399846843890215</v>
      </c>
      <c r="D132" s="69">
        <f t="shared" si="12"/>
        <v>3.7988882935976549</v>
      </c>
      <c r="E132" s="69">
        <f t="shared" si="12"/>
        <v>4.4007967758364665E-2</v>
      </c>
      <c r="F132" s="69">
        <f t="shared" si="12"/>
        <v>-2.1701388888888928</v>
      </c>
      <c r="G132" s="69">
        <f t="shared" si="12"/>
        <v>7.3722441697464056</v>
      </c>
      <c r="H132" s="69">
        <f t="shared" si="12"/>
        <v>6.3465199915379733</v>
      </c>
      <c r="I132" s="69">
        <f t="shared" si="12"/>
        <v>8.5834800769892325</v>
      </c>
      <c r="J132" s="69">
        <f t="shared" si="12"/>
        <v>4.59297649897238</v>
      </c>
      <c r="K132" s="69">
        <f t="shared" si="12"/>
        <v>4.5167088890544669</v>
      </c>
    </row>
    <row r="133" spans="1:11">
      <c r="A133" s="63" t="s">
        <v>229</v>
      </c>
      <c r="B133" s="69">
        <f t="shared" si="12"/>
        <v>-3.4101382488479262</v>
      </c>
      <c r="C133" s="69">
        <f t="shared" si="12"/>
        <v>-3.8719129342821312</v>
      </c>
      <c r="D133" s="69">
        <f t="shared" si="12"/>
        <v>-2.4581834604900235</v>
      </c>
      <c r="E133" s="69">
        <f t="shared" si="12"/>
        <v>-4.5192508045285074</v>
      </c>
      <c r="F133" s="69">
        <f t="shared" si="12"/>
        <v>1.3398402839396668</v>
      </c>
      <c r="G133" s="69">
        <f t="shared" si="12"/>
        <v>-0.2640792831285923</v>
      </c>
      <c r="H133" s="69">
        <f t="shared" si="12"/>
        <v>-5.1521782375174148</v>
      </c>
      <c r="I133" s="69">
        <f t="shared" si="12"/>
        <v>-3.8506505751461502</v>
      </c>
      <c r="J133" s="69">
        <f t="shared" si="12"/>
        <v>-0.70482699700982487</v>
      </c>
      <c r="K133" s="69">
        <f t="shared" si="12"/>
        <v>-2.4782230935460152</v>
      </c>
    </row>
    <row r="134" spans="1:11">
      <c r="A134" s="63" t="s">
        <v>230</v>
      </c>
      <c r="B134" s="69">
        <f t="shared" si="12"/>
        <v>-5.9266327396098442</v>
      </c>
      <c r="C134" s="69">
        <f t="shared" si="12"/>
        <v>-4.855214456782055</v>
      </c>
      <c r="D134" s="69">
        <f t="shared" si="12"/>
        <v>-0.84004431729864104</v>
      </c>
      <c r="E134" s="69">
        <f t="shared" si="12"/>
        <v>2.0368080308430931</v>
      </c>
      <c r="F134" s="69">
        <f t="shared" si="12"/>
        <v>-2.8368794326241136</v>
      </c>
      <c r="G134" s="69">
        <f t="shared" si="12"/>
        <v>-6.2148573468598514</v>
      </c>
      <c r="H134" s="69">
        <f t="shared" si="12"/>
        <v>-2.9152684563758342</v>
      </c>
      <c r="I134" s="69">
        <f t="shared" si="12"/>
        <v>-4.3343531811406573</v>
      </c>
      <c r="J134" s="69">
        <f t="shared" si="12"/>
        <v>-2.8479242847924207</v>
      </c>
      <c r="K134" s="69">
        <f t="shared" si="12"/>
        <v>-2.2807746958281743</v>
      </c>
    </row>
    <row r="135" spans="1:11">
      <c r="A135" s="63" t="s">
        <v>438</v>
      </c>
      <c r="B135" s="69">
        <f>(B124-B123)/B123*100</f>
        <v>6.1127534699043862</v>
      </c>
      <c r="C135" s="69">
        <f t="shared" si="12"/>
        <v>2.1721527900017596</v>
      </c>
      <c r="D135" s="69">
        <f>(D124-D123)/D123*100</f>
        <v>1.4407122103278214</v>
      </c>
      <c r="E135" s="69">
        <f>(E124-E123)/E123*100</f>
        <v>-0.16177591567910837</v>
      </c>
      <c r="F135" s="69">
        <f t="shared" si="12"/>
        <v>9.4599371971634802</v>
      </c>
      <c r="G135" s="69">
        <f t="shared" si="12"/>
        <v>8.8635764692102708</v>
      </c>
      <c r="H135" s="69">
        <f t="shared" si="12"/>
        <v>2.4776908121042958</v>
      </c>
      <c r="I135" s="69">
        <f t="shared" si="12"/>
        <v>6.8602806435435841</v>
      </c>
      <c r="J135" s="69">
        <f t="shared" si="12"/>
        <v>2.0318210771206364</v>
      </c>
      <c r="K135" s="69">
        <f t="shared" si="12"/>
        <v>3.561254227278793</v>
      </c>
    </row>
    <row r="136" spans="1:11">
      <c r="A136" s="63" t="s">
        <v>480</v>
      </c>
      <c r="B136" s="69">
        <f>(B125-B124)/B124*100</f>
        <v>-4.4542483660130801</v>
      </c>
      <c r="C136" s="69">
        <f>(C125-C124)/C124*100</f>
        <v>-3.2458135207773458</v>
      </c>
      <c r="D136" s="69">
        <f>(D125-D124)/D124*100</f>
        <v>-7.8727730735378882</v>
      </c>
      <c r="E136" s="69">
        <f>(E125-E124)/E124*100</f>
        <v>-1.8968522505895604</v>
      </c>
      <c r="F136" s="69">
        <f t="shared" si="12"/>
        <v>-0.48382602528054452</v>
      </c>
      <c r="G136" s="69">
        <f t="shared" si="12"/>
        <v>3.4671042014094371</v>
      </c>
      <c r="H136" s="69">
        <f t="shared" si="12"/>
        <v>0.93403385872737554</v>
      </c>
      <c r="I136" s="69">
        <f t="shared" si="12"/>
        <v>-0.28452692970650578</v>
      </c>
      <c r="J136" s="69">
        <f t="shared" si="12"/>
        <v>1.8841973132494667</v>
      </c>
      <c r="K136" s="69">
        <f t="shared" si="12"/>
        <v>-2.1480326948829518</v>
      </c>
    </row>
    <row r="137" spans="1:11">
      <c r="A137" s="63"/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</sheetData>
  <dataConsolidate/>
  <mergeCells count="1">
    <mergeCell ref="B1:K1"/>
  </mergeCells>
  <phoneticPr fontId="4" type="noConversion"/>
  <conditionalFormatting sqref="E88:E9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00:E11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12:E11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113:E1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4"/>
  <sheetViews>
    <sheetView workbookViewId="0">
      <selection sqref="A1:A4"/>
    </sheetView>
  </sheetViews>
  <sheetFormatPr defaultRowHeight="12.75"/>
  <cols>
    <col min="1" max="1" width="23.5703125" style="28" customWidth="1"/>
    <col min="2" max="2" width="9.140625" style="28" bestFit="1"/>
    <col min="3" max="3" width="14.28515625" style="28" customWidth="1"/>
    <col min="4" max="4" width="13.7109375" style="28" customWidth="1"/>
    <col min="5" max="5" width="9.140625" style="28" bestFit="1"/>
    <col min="6" max="6" width="13.140625" style="28" customWidth="1"/>
    <col min="7" max="7" width="15.85546875" style="28" customWidth="1"/>
    <col min="8" max="8" width="13.42578125" style="28" customWidth="1"/>
    <col min="9" max="9" width="13.28515625" style="28" customWidth="1"/>
    <col min="10" max="10" width="15.7109375" style="28" customWidth="1"/>
    <col min="11" max="11" width="14.5703125" style="28" customWidth="1"/>
    <col min="12" max="12" width="15.28515625" style="28" customWidth="1"/>
    <col min="13" max="13" width="9.140625" style="28"/>
    <col min="14" max="15" width="9.140625" style="248"/>
    <col min="16" max="16384" width="9.140625" style="28"/>
  </cols>
  <sheetData>
    <row r="1" spans="1:12" ht="32.25" customHeight="1" thickBot="1">
      <c r="A1" s="357" t="s">
        <v>78</v>
      </c>
      <c r="B1" s="355" t="s">
        <v>77</v>
      </c>
      <c r="C1" s="355"/>
      <c r="D1" s="355"/>
      <c r="E1" s="355"/>
      <c r="F1" s="355"/>
      <c r="G1" s="355"/>
      <c r="H1" s="355"/>
      <c r="I1" s="355"/>
      <c r="J1" s="355"/>
      <c r="K1" s="355"/>
      <c r="L1" s="356"/>
    </row>
    <row r="2" spans="1:12" ht="36.75" customHeight="1">
      <c r="A2" s="358"/>
      <c r="B2" s="360" t="s">
        <v>69</v>
      </c>
      <c r="C2" s="360"/>
      <c r="D2" s="360"/>
      <c r="E2" s="360" t="s">
        <v>70</v>
      </c>
      <c r="F2" s="360"/>
      <c r="G2" s="360"/>
      <c r="H2" s="360" t="s">
        <v>75</v>
      </c>
      <c r="I2" s="360"/>
      <c r="J2" s="360"/>
      <c r="K2" s="360" t="s">
        <v>76</v>
      </c>
      <c r="L2" s="360"/>
    </row>
    <row r="3" spans="1:12" ht="29.25" customHeight="1">
      <c r="A3" s="358"/>
      <c r="B3" s="31"/>
      <c r="C3" s="31"/>
      <c r="D3" s="31" t="s">
        <v>71</v>
      </c>
      <c r="E3" s="32"/>
      <c r="F3" s="32"/>
      <c r="G3" s="32" t="s">
        <v>71</v>
      </c>
      <c r="H3" s="33"/>
      <c r="I3" s="33"/>
      <c r="J3" s="33" t="s">
        <v>71</v>
      </c>
      <c r="K3" s="34"/>
      <c r="L3" s="34" t="s">
        <v>71</v>
      </c>
    </row>
    <row r="4" spans="1:12" ht="33" customHeight="1" thickBot="1">
      <c r="A4" s="359"/>
      <c r="B4" s="31" t="s">
        <v>72</v>
      </c>
      <c r="C4" s="31" t="s">
        <v>73</v>
      </c>
      <c r="D4" s="31" t="s">
        <v>74</v>
      </c>
      <c r="E4" s="32" t="s">
        <v>72</v>
      </c>
      <c r="F4" s="32" t="s">
        <v>73</v>
      </c>
      <c r="G4" s="32" t="s">
        <v>74</v>
      </c>
      <c r="H4" s="33" t="s">
        <v>72</v>
      </c>
      <c r="I4" s="33" t="s">
        <v>73</v>
      </c>
      <c r="J4" s="33" t="s">
        <v>74</v>
      </c>
      <c r="K4" s="34" t="s">
        <v>73</v>
      </c>
      <c r="L4" s="34" t="s">
        <v>74</v>
      </c>
    </row>
    <row r="5" spans="1:12" ht="21.75" hidden="1" customHeight="1">
      <c r="A5" s="29">
        <v>33970</v>
      </c>
      <c r="B5" s="30">
        <v>52</v>
      </c>
      <c r="C5" s="30">
        <v>3180</v>
      </c>
      <c r="D5" s="30">
        <v>2777</v>
      </c>
      <c r="E5" s="30">
        <v>260</v>
      </c>
      <c r="F5" s="30">
        <v>41741</v>
      </c>
      <c r="G5" s="30">
        <v>33916</v>
      </c>
      <c r="H5" s="30">
        <v>95</v>
      </c>
      <c r="I5" s="30">
        <v>10803</v>
      </c>
      <c r="J5" s="30">
        <v>10392</v>
      </c>
      <c r="K5" s="30">
        <v>0</v>
      </c>
      <c r="L5" s="30">
        <v>0</v>
      </c>
    </row>
    <row r="6" spans="1:12" ht="15" hidden="1" customHeight="1">
      <c r="A6" s="29">
        <v>34001</v>
      </c>
      <c r="B6" s="30">
        <v>185</v>
      </c>
      <c r="C6" s="30">
        <v>10479</v>
      </c>
      <c r="D6" s="30">
        <v>7056</v>
      </c>
      <c r="E6" s="30">
        <v>295</v>
      </c>
      <c r="F6" s="30">
        <v>47507</v>
      </c>
      <c r="G6" s="30">
        <v>40251</v>
      </c>
      <c r="H6" s="30">
        <v>253</v>
      </c>
      <c r="I6" s="30">
        <v>28838</v>
      </c>
      <c r="J6" s="30">
        <v>28835</v>
      </c>
      <c r="K6" s="30">
        <v>1545</v>
      </c>
      <c r="L6" s="30">
        <v>1400</v>
      </c>
    </row>
    <row r="7" spans="1:12" ht="15" hidden="1" customHeight="1">
      <c r="A7" s="29">
        <v>34029</v>
      </c>
      <c r="B7" s="30">
        <v>189</v>
      </c>
      <c r="C7" s="30">
        <v>10954</v>
      </c>
      <c r="D7" s="30">
        <v>8630</v>
      </c>
      <c r="E7" s="30">
        <v>316</v>
      </c>
      <c r="F7" s="30">
        <v>48762</v>
      </c>
      <c r="G7" s="30">
        <v>40321</v>
      </c>
      <c r="H7" s="30">
        <v>204</v>
      </c>
      <c r="I7" s="30">
        <v>22256</v>
      </c>
      <c r="J7" s="30">
        <v>26358</v>
      </c>
      <c r="K7" s="30">
        <v>2942</v>
      </c>
      <c r="L7" s="30">
        <v>1500</v>
      </c>
    </row>
    <row r="8" spans="1:12" ht="15" hidden="1" customHeight="1">
      <c r="A8" s="29">
        <v>34060</v>
      </c>
      <c r="B8" s="30">
        <v>126</v>
      </c>
      <c r="C8" s="30">
        <v>7515</v>
      </c>
      <c r="D8" s="30">
        <v>6502</v>
      </c>
      <c r="E8" s="30">
        <v>287</v>
      </c>
      <c r="F8" s="30">
        <v>44510</v>
      </c>
      <c r="G8" s="30">
        <v>36846</v>
      </c>
      <c r="H8" s="30">
        <v>243</v>
      </c>
      <c r="I8" s="30">
        <v>24936</v>
      </c>
      <c r="J8" s="30">
        <v>26630</v>
      </c>
      <c r="K8" s="30">
        <v>1372</v>
      </c>
      <c r="L8" s="30">
        <v>1300</v>
      </c>
    </row>
    <row r="9" spans="1:12" ht="15" hidden="1" customHeight="1">
      <c r="A9" s="29">
        <v>34090</v>
      </c>
      <c r="B9" s="30">
        <v>84</v>
      </c>
      <c r="C9" s="30">
        <v>5167</v>
      </c>
      <c r="D9" s="30">
        <v>4660</v>
      </c>
      <c r="E9" s="30">
        <v>330</v>
      </c>
      <c r="F9" s="30">
        <v>49595</v>
      </c>
      <c r="G9" s="30">
        <v>42195</v>
      </c>
      <c r="H9" s="30">
        <v>158</v>
      </c>
      <c r="I9" s="30">
        <v>18218</v>
      </c>
      <c r="J9" s="30">
        <v>18220</v>
      </c>
      <c r="K9" s="30">
        <v>0</v>
      </c>
      <c r="L9" s="30">
        <v>0</v>
      </c>
    </row>
    <row r="10" spans="1:12" ht="15" hidden="1" customHeight="1">
      <c r="A10" s="29">
        <v>34121</v>
      </c>
      <c r="B10" s="30">
        <v>176</v>
      </c>
      <c r="C10" s="30">
        <v>9920</v>
      </c>
      <c r="D10" s="30">
        <v>8600</v>
      </c>
      <c r="E10" s="30">
        <v>354</v>
      </c>
      <c r="F10" s="30">
        <v>56757</v>
      </c>
      <c r="G10" s="30">
        <v>51805</v>
      </c>
      <c r="H10" s="30">
        <v>551</v>
      </c>
      <c r="I10" s="30">
        <v>66453</v>
      </c>
      <c r="J10" s="30">
        <v>67476</v>
      </c>
      <c r="K10" s="30">
        <v>0</v>
      </c>
      <c r="L10" s="30">
        <v>0</v>
      </c>
    </row>
    <row r="11" spans="1:12" ht="15" hidden="1" customHeight="1">
      <c r="A11" s="29">
        <v>34151</v>
      </c>
      <c r="B11" s="30">
        <v>120</v>
      </c>
      <c r="C11" s="30">
        <v>6771</v>
      </c>
      <c r="D11" s="30">
        <v>6184</v>
      </c>
      <c r="E11" s="30">
        <v>321</v>
      </c>
      <c r="F11" s="30">
        <v>52525</v>
      </c>
      <c r="G11" s="30">
        <v>46789</v>
      </c>
      <c r="H11" s="30">
        <v>579</v>
      </c>
      <c r="I11" s="30">
        <v>47397</v>
      </c>
      <c r="J11" s="30">
        <v>50651</v>
      </c>
      <c r="K11" s="30">
        <v>1275</v>
      </c>
      <c r="L11" s="30">
        <v>810</v>
      </c>
    </row>
    <row r="12" spans="1:12" ht="15" hidden="1" customHeight="1">
      <c r="A12" s="29">
        <v>34182</v>
      </c>
      <c r="B12" s="30">
        <v>145</v>
      </c>
      <c r="C12" s="30">
        <v>8159</v>
      </c>
      <c r="D12" s="30">
        <v>7485</v>
      </c>
      <c r="E12" s="30">
        <v>379</v>
      </c>
      <c r="F12" s="30">
        <v>60509</v>
      </c>
      <c r="G12" s="30">
        <v>52084</v>
      </c>
      <c r="H12" s="30">
        <v>557</v>
      </c>
      <c r="I12" s="30">
        <v>59667</v>
      </c>
      <c r="J12" s="30">
        <v>58404</v>
      </c>
      <c r="K12" s="30">
        <v>1781</v>
      </c>
      <c r="L12" s="30">
        <v>3200</v>
      </c>
    </row>
    <row r="13" spans="1:12" ht="15" hidden="1" customHeight="1">
      <c r="A13" s="29">
        <v>34213</v>
      </c>
      <c r="B13" s="30">
        <v>143</v>
      </c>
      <c r="C13" s="30">
        <v>8369</v>
      </c>
      <c r="D13" s="30">
        <v>7551</v>
      </c>
      <c r="E13" s="30">
        <v>312</v>
      </c>
      <c r="F13" s="30">
        <v>48426</v>
      </c>
      <c r="G13" s="30">
        <v>40715</v>
      </c>
      <c r="H13" s="30">
        <v>429</v>
      </c>
      <c r="I13" s="30">
        <v>44343</v>
      </c>
      <c r="J13" s="30">
        <v>49002</v>
      </c>
      <c r="K13" s="30">
        <v>0</v>
      </c>
      <c r="L13" s="30">
        <v>0</v>
      </c>
    </row>
    <row r="14" spans="1:12" ht="15" hidden="1" customHeight="1">
      <c r="A14" s="29">
        <v>34243</v>
      </c>
      <c r="B14" s="30">
        <v>155</v>
      </c>
      <c r="C14" s="30">
        <v>9589</v>
      </c>
      <c r="D14" s="30">
        <v>8468</v>
      </c>
      <c r="E14" s="30">
        <v>264</v>
      </c>
      <c r="F14" s="30">
        <v>43288</v>
      </c>
      <c r="G14" s="30">
        <v>37502</v>
      </c>
      <c r="H14" s="30">
        <v>497</v>
      </c>
      <c r="I14" s="30">
        <v>51001</v>
      </c>
      <c r="J14" s="30">
        <v>53993</v>
      </c>
      <c r="K14" s="30">
        <v>0</v>
      </c>
      <c r="L14" s="30">
        <v>0</v>
      </c>
    </row>
    <row r="15" spans="1:12" ht="15" hidden="1" customHeight="1">
      <c r="A15" s="29">
        <v>34274</v>
      </c>
      <c r="B15" s="30">
        <v>182</v>
      </c>
      <c r="C15" s="30">
        <v>11015</v>
      </c>
      <c r="D15" s="30">
        <v>8868</v>
      </c>
      <c r="E15" s="30">
        <v>367</v>
      </c>
      <c r="F15" s="30">
        <v>59770</v>
      </c>
      <c r="G15" s="30">
        <v>50421</v>
      </c>
      <c r="H15" s="30">
        <v>331</v>
      </c>
      <c r="I15" s="30">
        <v>39117</v>
      </c>
      <c r="J15" s="30">
        <v>40597</v>
      </c>
      <c r="K15" s="30">
        <v>73</v>
      </c>
      <c r="L15" s="30">
        <v>62</v>
      </c>
    </row>
    <row r="16" spans="1:12" ht="15" hidden="1" customHeight="1">
      <c r="A16" s="29">
        <v>34304</v>
      </c>
      <c r="B16" s="30">
        <v>150</v>
      </c>
      <c r="C16" s="30">
        <v>9236</v>
      </c>
      <c r="D16" s="30">
        <v>7251</v>
      </c>
      <c r="E16" s="30">
        <v>237</v>
      </c>
      <c r="F16" s="30">
        <v>36418</v>
      </c>
      <c r="G16" s="30">
        <v>32025</v>
      </c>
      <c r="H16" s="30">
        <v>249</v>
      </c>
      <c r="I16" s="30">
        <v>21987</v>
      </c>
      <c r="J16" s="30">
        <v>20264</v>
      </c>
      <c r="K16" s="30">
        <v>0</v>
      </c>
      <c r="L16" s="30">
        <v>0</v>
      </c>
    </row>
    <row r="17" spans="1:12" ht="15" hidden="1" customHeight="1">
      <c r="A17" s="29">
        <v>34335</v>
      </c>
      <c r="B17" s="30">
        <v>174</v>
      </c>
      <c r="C17" s="30">
        <v>11107</v>
      </c>
      <c r="D17" s="30">
        <v>8272</v>
      </c>
      <c r="E17" s="30">
        <v>232</v>
      </c>
      <c r="F17" s="30">
        <v>37928</v>
      </c>
      <c r="G17" s="30">
        <v>31544</v>
      </c>
      <c r="H17" s="30">
        <v>114</v>
      </c>
      <c r="I17" s="30">
        <v>11378</v>
      </c>
      <c r="J17" s="30">
        <v>12968</v>
      </c>
      <c r="K17" s="30">
        <v>0</v>
      </c>
      <c r="L17" s="30">
        <v>0</v>
      </c>
    </row>
    <row r="18" spans="1:12" ht="15" hidden="1" customHeight="1">
      <c r="A18" s="29">
        <v>34366</v>
      </c>
      <c r="B18" s="30">
        <v>59</v>
      </c>
      <c r="C18" s="30">
        <v>3853</v>
      </c>
      <c r="D18" s="30">
        <v>3527</v>
      </c>
      <c r="E18" s="30">
        <v>289</v>
      </c>
      <c r="F18" s="30">
        <v>46501</v>
      </c>
      <c r="G18" s="30">
        <v>39323</v>
      </c>
      <c r="H18" s="30">
        <v>429</v>
      </c>
      <c r="I18" s="30">
        <v>41854</v>
      </c>
      <c r="J18" s="30">
        <v>38681</v>
      </c>
      <c r="K18" s="30">
        <v>8961</v>
      </c>
      <c r="L18" s="30">
        <v>13730</v>
      </c>
    </row>
    <row r="19" spans="1:12" ht="15" hidden="1" customHeight="1">
      <c r="A19" s="29">
        <v>34394</v>
      </c>
      <c r="B19" s="30">
        <v>118</v>
      </c>
      <c r="C19" s="30">
        <v>7079</v>
      </c>
      <c r="D19" s="30">
        <v>5980</v>
      </c>
      <c r="E19" s="30">
        <v>264</v>
      </c>
      <c r="F19" s="30">
        <v>50808</v>
      </c>
      <c r="G19" s="30">
        <v>44623</v>
      </c>
      <c r="H19" s="30">
        <v>400</v>
      </c>
      <c r="I19" s="30">
        <v>36150</v>
      </c>
      <c r="J19" s="30">
        <v>37615</v>
      </c>
      <c r="K19" s="30">
        <v>0</v>
      </c>
      <c r="L19" s="30">
        <v>0</v>
      </c>
    </row>
    <row r="20" spans="1:12" ht="15" hidden="1" customHeight="1">
      <c r="A20" s="29">
        <v>34425</v>
      </c>
      <c r="B20" s="30">
        <v>194</v>
      </c>
      <c r="C20" s="30">
        <v>11711</v>
      </c>
      <c r="D20" s="30">
        <v>9332</v>
      </c>
      <c r="E20" s="30">
        <v>179</v>
      </c>
      <c r="F20" s="30">
        <v>28932</v>
      </c>
      <c r="G20" s="30">
        <v>25721</v>
      </c>
      <c r="H20" s="30">
        <v>320</v>
      </c>
      <c r="I20" s="30">
        <v>29971</v>
      </c>
      <c r="J20" s="30">
        <v>32768</v>
      </c>
      <c r="K20" s="30">
        <v>181</v>
      </c>
      <c r="L20" s="30">
        <v>185</v>
      </c>
    </row>
    <row r="21" spans="1:12" ht="15" hidden="1" customHeight="1">
      <c r="A21" s="29">
        <v>34455</v>
      </c>
      <c r="B21" s="30">
        <v>167</v>
      </c>
      <c r="C21" s="30">
        <v>9554</v>
      </c>
      <c r="D21" s="30">
        <v>7968</v>
      </c>
      <c r="E21" s="30">
        <v>251</v>
      </c>
      <c r="F21" s="30">
        <v>39149</v>
      </c>
      <c r="G21" s="30">
        <v>36296</v>
      </c>
      <c r="H21" s="30">
        <v>234</v>
      </c>
      <c r="I21" s="30">
        <v>21737</v>
      </c>
      <c r="J21" s="30">
        <v>24169</v>
      </c>
      <c r="K21" s="30">
        <v>142</v>
      </c>
      <c r="L21" s="30">
        <v>248</v>
      </c>
    </row>
    <row r="22" spans="1:12" ht="15" hidden="1" customHeight="1">
      <c r="A22" s="29">
        <v>34486</v>
      </c>
      <c r="B22" s="30">
        <v>251</v>
      </c>
      <c r="C22" s="30">
        <v>12558</v>
      </c>
      <c r="D22" s="30">
        <v>14219</v>
      </c>
      <c r="E22" s="30">
        <v>257</v>
      </c>
      <c r="F22" s="30">
        <v>47378</v>
      </c>
      <c r="G22" s="30">
        <v>47286</v>
      </c>
      <c r="H22" s="30">
        <v>339</v>
      </c>
      <c r="I22" s="30">
        <v>35320</v>
      </c>
      <c r="J22" s="30">
        <v>41747</v>
      </c>
      <c r="K22" s="30">
        <v>1526</v>
      </c>
      <c r="L22" s="30">
        <v>4000</v>
      </c>
    </row>
    <row r="23" spans="1:12" ht="15" hidden="1" customHeight="1">
      <c r="A23" s="29">
        <v>34516</v>
      </c>
      <c r="B23" s="30">
        <v>135</v>
      </c>
      <c r="C23" s="30">
        <v>8218</v>
      </c>
      <c r="D23" s="30">
        <v>7020</v>
      </c>
      <c r="E23" s="30">
        <v>241</v>
      </c>
      <c r="F23" s="30">
        <v>43932</v>
      </c>
      <c r="G23" s="30">
        <v>42151</v>
      </c>
      <c r="H23" s="30">
        <v>271</v>
      </c>
      <c r="I23" s="30">
        <v>26828</v>
      </c>
      <c r="J23" s="30">
        <v>30392</v>
      </c>
      <c r="K23" s="30">
        <v>0</v>
      </c>
      <c r="L23" s="30">
        <v>0</v>
      </c>
    </row>
    <row r="24" spans="1:12" ht="15" hidden="1" customHeight="1">
      <c r="A24" s="29">
        <v>34547</v>
      </c>
      <c r="B24" s="30">
        <v>126</v>
      </c>
      <c r="C24" s="30">
        <v>7695</v>
      </c>
      <c r="D24" s="30">
        <v>7347</v>
      </c>
      <c r="E24" s="30">
        <v>322</v>
      </c>
      <c r="F24" s="30">
        <v>55068</v>
      </c>
      <c r="G24" s="30">
        <v>53657</v>
      </c>
      <c r="H24" s="30">
        <v>656</v>
      </c>
      <c r="I24" s="30">
        <v>53105</v>
      </c>
      <c r="J24" s="30">
        <v>50824</v>
      </c>
      <c r="K24" s="30">
        <v>0</v>
      </c>
      <c r="L24" s="30">
        <v>0</v>
      </c>
    </row>
    <row r="25" spans="1:12" ht="15" hidden="1" customHeight="1">
      <c r="A25" s="29">
        <v>34578</v>
      </c>
      <c r="B25" s="30">
        <v>118</v>
      </c>
      <c r="C25" s="30">
        <v>7041</v>
      </c>
      <c r="D25" s="30">
        <v>6801</v>
      </c>
      <c r="E25" s="30">
        <v>358</v>
      </c>
      <c r="F25" s="30">
        <v>59053</v>
      </c>
      <c r="G25" s="30">
        <v>59394</v>
      </c>
      <c r="H25" s="30">
        <v>454</v>
      </c>
      <c r="I25" s="30">
        <v>37244</v>
      </c>
      <c r="J25" s="30">
        <v>39804</v>
      </c>
      <c r="K25" s="30">
        <v>0</v>
      </c>
      <c r="L25" s="30">
        <v>0</v>
      </c>
    </row>
    <row r="26" spans="1:12" ht="15" hidden="1" customHeight="1">
      <c r="A26" s="29">
        <v>34608</v>
      </c>
      <c r="B26" s="30">
        <v>154</v>
      </c>
      <c r="C26" s="30">
        <v>9369</v>
      </c>
      <c r="D26" s="30">
        <v>9050</v>
      </c>
      <c r="E26" s="30">
        <v>304</v>
      </c>
      <c r="F26" s="30">
        <v>49861</v>
      </c>
      <c r="G26" s="30">
        <v>52118</v>
      </c>
      <c r="H26" s="30">
        <v>281</v>
      </c>
      <c r="I26" s="30">
        <v>25760</v>
      </c>
      <c r="J26" s="30">
        <v>27278</v>
      </c>
      <c r="K26" s="30">
        <v>0</v>
      </c>
      <c r="L26" s="30">
        <v>0</v>
      </c>
    </row>
    <row r="27" spans="1:12" ht="15" hidden="1" customHeight="1">
      <c r="A27" s="29">
        <v>34639</v>
      </c>
      <c r="B27" s="30">
        <v>137</v>
      </c>
      <c r="C27" s="30">
        <v>8953</v>
      </c>
      <c r="D27" s="30">
        <v>9278</v>
      </c>
      <c r="E27" s="30">
        <v>320</v>
      </c>
      <c r="F27" s="30">
        <v>53473</v>
      </c>
      <c r="G27" s="30">
        <v>53909</v>
      </c>
      <c r="H27" s="30">
        <v>233</v>
      </c>
      <c r="I27" s="30">
        <v>21989</v>
      </c>
      <c r="J27" s="30">
        <v>25514</v>
      </c>
      <c r="K27" s="30">
        <v>910</v>
      </c>
      <c r="L27" s="30">
        <v>1500</v>
      </c>
    </row>
    <row r="28" spans="1:12" ht="15" hidden="1" customHeight="1">
      <c r="A28" s="29">
        <v>34669</v>
      </c>
      <c r="B28" s="30">
        <v>101</v>
      </c>
      <c r="C28" s="30">
        <v>6035</v>
      </c>
      <c r="D28" s="30">
        <v>6041</v>
      </c>
      <c r="E28" s="30">
        <v>261</v>
      </c>
      <c r="F28" s="30">
        <v>39965</v>
      </c>
      <c r="G28" s="30">
        <v>40603</v>
      </c>
      <c r="H28" s="30">
        <v>248</v>
      </c>
      <c r="I28" s="30">
        <v>27427</v>
      </c>
      <c r="J28" s="30">
        <v>25556</v>
      </c>
      <c r="K28" s="30">
        <v>0</v>
      </c>
      <c r="L28" s="30">
        <v>0</v>
      </c>
    </row>
    <row r="29" spans="1:12" ht="15" hidden="1" customHeight="1">
      <c r="A29" s="29">
        <v>34700</v>
      </c>
      <c r="B29" s="30">
        <v>85</v>
      </c>
      <c r="C29" s="30">
        <v>5168</v>
      </c>
      <c r="D29" s="30">
        <v>5376</v>
      </c>
      <c r="E29" s="30">
        <v>326</v>
      </c>
      <c r="F29" s="30">
        <v>56823</v>
      </c>
      <c r="G29" s="30">
        <v>56810</v>
      </c>
      <c r="H29" s="30">
        <v>440</v>
      </c>
      <c r="I29" s="30">
        <v>41898</v>
      </c>
      <c r="J29" s="30">
        <v>48953</v>
      </c>
      <c r="K29" s="30">
        <v>0</v>
      </c>
      <c r="L29" s="30">
        <v>0</v>
      </c>
    </row>
    <row r="30" spans="1:12" ht="15" hidden="1" customHeight="1">
      <c r="A30" s="29">
        <v>34731</v>
      </c>
      <c r="B30" s="30">
        <v>109</v>
      </c>
      <c r="C30" s="30">
        <v>6520</v>
      </c>
      <c r="D30" s="30">
        <v>6658</v>
      </c>
      <c r="E30" s="30">
        <v>326</v>
      </c>
      <c r="F30" s="30">
        <v>51498</v>
      </c>
      <c r="G30" s="30">
        <v>52297</v>
      </c>
      <c r="H30" s="30">
        <v>389</v>
      </c>
      <c r="I30" s="30">
        <v>51654</v>
      </c>
      <c r="J30" s="30">
        <v>58270</v>
      </c>
      <c r="K30" s="30">
        <v>3996</v>
      </c>
      <c r="L30" s="30">
        <v>3500</v>
      </c>
    </row>
    <row r="31" spans="1:12" ht="15" hidden="1" customHeight="1">
      <c r="A31" s="29">
        <v>34759</v>
      </c>
      <c r="B31" s="30">
        <v>211</v>
      </c>
      <c r="C31" s="30">
        <v>11693</v>
      </c>
      <c r="D31" s="30">
        <v>12083</v>
      </c>
      <c r="E31" s="30">
        <v>362</v>
      </c>
      <c r="F31" s="30">
        <v>55749</v>
      </c>
      <c r="G31" s="30">
        <v>57318</v>
      </c>
      <c r="H31" s="30">
        <v>496</v>
      </c>
      <c r="I31" s="30">
        <v>39706</v>
      </c>
      <c r="J31" s="30">
        <v>36741</v>
      </c>
      <c r="K31" s="30">
        <v>0</v>
      </c>
      <c r="L31" s="30">
        <v>0</v>
      </c>
    </row>
    <row r="32" spans="1:12" ht="15" hidden="1" customHeight="1">
      <c r="A32" s="29">
        <v>34790</v>
      </c>
      <c r="B32" s="30">
        <v>113</v>
      </c>
      <c r="C32" s="30">
        <v>6576</v>
      </c>
      <c r="D32" s="30">
        <v>6731</v>
      </c>
      <c r="E32" s="30">
        <v>280</v>
      </c>
      <c r="F32" s="30">
        <v>49399</v>
      </c>
      <c r="G32" s="30">
        <v>54326</v>
      </c>
      <c r="H32" s="30">
        <v>432</v>
      </c>
      <c r="I32" s="30">
        <v>46238</v>
      </c>
      <c r="J32" s="30">
        <v>58241</v>
      </c>
      <c r="K32" s="30">
        <v>0</v>
      </c>
      <c r="L32" s="30">
        <v>0</v>
      </c>
    </row>
    <row r="33" spans="1:12" ht="15" hidden="1" customHeight="1">
      <c r="A33" s="29">
        <v>34820</v>
      </c>
      <c r="B33" s="30">
        <v>207</v>
      </c>
      <c r="C33" s="30">
        <v>12652</v>
      </c>
      <c r="D33" s="30">
        <v>12899</v>
      </c>
      <c r="E33" s="30">
        <v>250</v>
      </c>
      <c r="F33" s="30">
        <v>50015</v>
      </c>
      <c r="G33" s="30">
        <v>54842</v>
      </c>
      <c r="H33" s="30">
        <v>549</v>
      </c>
      <c r="I33" s="30">
        <v>55353</v>
      </c>
      <c r="J33" s="30">
        <v>63384</v>
      </c>
      <c r="K33" s="30">
        <v>0</v>
      </c>
      <c r="L33" s="30">
        <v>0</v>
      </c>
    </row>
    <row r="34" spans="1:12" ht="15" hidden="1" customHeight="1">
      <c r="A34" s="29">
        <v>34851</v>
      </c>
      <c r="B34" s="30">
        <v>164</v>
      </c>
      <c r="C34" s="30">
        <v>9971</v>
      </c>
      <c r="D34" s="30">
        <v>9962</v>
      </c>
      <c r="E34" s="30">
        <v>341</v>
      </c>
      <c r="F34" s="30">
        <v>52959</v>
      </c>
      <c r="G34" s="30">
        <v>53840</v>
      </c>
      <c r="H34" s="30">
        <v>699</v>
      </c>
      <c r="I34" s="30">
        <v>59869</v>
      </c>
      <c r="J34" s="30">
        <v>73947</v>
      </c>
      <c r="K34" s="30">
        <v>0</v>
      </c>
      <c r="L34" s="30">
        <v>0</v>
      </c>
    </row>
    <row r="35" spans="1:12" ht="15" hidden="1" customHeight="1">
      <c r="A35" s="29">
        <v>34881</v>
      </c>
      <c r="B35" s="30">
        <v>106</v>
      </c>
      <c r="C35" s="30">
        <v>5896</v>
      </c>
      <c r="D35" s="30">
        <v>5817</v>
      </c>
      <c r="E35" s="30">
        <v>385</v>
      </c>
      <c r="F35" s="30">
        <v>63044</v>
      </c>
      <c r="G35" s="30">
        <v>61711</v>
      </c>
      <c r="H35" s="30">
        <v>194</v>
      </c>
      <c r="I35" s="30">
        <v>26949</v>
      </c>
      <c r="J35" s="30">
        <v>25399</v>
      </c>
      <c r="K35" s="30">
        <v>0</v>
      </c>
      <c r="L35" s="30">
        <v>0</v>
      </c>
    </row>
    <row r="36" spans="1:12" ht="15" hidden="1" customHeight="1">
      <c r="A36" s="29">
        <v>34912</v>
      </c>
      <c r="B36" s="30">
        <v>174</v>
      </c>
      <c r="C36" s="30">
        <v>10055</v>
      </c>
      <c r="D36" s="30">
        <v>10337</v>
      </c>
      <c r="E36" s="30">
        <v>407</v>
      </c>
      <c r="F36" s="30">
        <v>69002</v>
      </c>
      <c r="G36" s="30">
        <v>69861</v>
      </c>
      <c r="H36" s="30">
        <v>367</v>
      </c>
      <c r="I36" s="30">
        <v>36897</v>
      </c>
      <c r="J36" s="30">
        <v>43357</v>
      </c>
      <c r="K36" s="30">
        <v>0</v>
      </c>
      <c r="L36" s="30">
        <v>0</v>
      </c>
    </row>
    <row r="37" spans="1:12" ht="15" hidden="1" customHeight="1">
      <c r="A37" s="29">
        <v>34943</v>
      </c>
      <c r="B37" s="30">
        <v>176</v>
      </c>
      <c r="C37" s="30">
        <v>10872</v>
      </c>
      <c r="D37" s="30">
        <v>12150</v>
      </c>
      <c r="E37" s="30">
        <v>321</v>
      </c>
      <c r="F37" s="30">
        <v>50031</v>
      </c>
      <c r="G37" s="30">
        <v>50520</v>
      </c>
      <c r="H37" s="30">
        <v>316</v>
      </c>
      <c r="I37" s="30">
        <v>38025</v>
      </c>
      <c r="J37" s="30">
        <v>47053</v>
      </c>
      <c r="K37" s="30">
        <v>0</v>
      </c>
      <c r="L37" s="30">
        <v>0</v>
      </c>
    </row>
    <row r="38" spans="1:12" ht="15" hidden="1" customHeight="1">
      <c r="A38" s="29">
        <v>34973</v>
      </c>
      <c r="B38" s="30">
        <v>178</v>
      </c>
      <c r="C38" s="30">
        <v>10124</v>
      </c>
      <c r="D38" s="30">
        <v>10348</v>
      </c>
      <c r="E38" s="30">
        <v>309</v>
      </c>
      <c r="F38" s="30">
        <v>52698</v>
      </c>
      <c r="G38" s="30">
        <v>53797</v>
      </c>
      <c r="H38" s="30">
        <v>148</v>
      </c>
      <c r="I38" s="30">
        <v>15673</v>
      </c>
      <c r="J38" s="30">
        <v>16367</v>
      </c>
      <c r="K38" s="30">
        <v>0</v>
      </c>
      <c r="L38" s="30">
        <v>0</v>
      </c>
    </row>
    <row r="39" spans="1:12" ht="15" hidden="1" customHeight="1">
      <c r="A39" s="29">
        <v>35004</v>
      </c>
      <c r="B39" s="30">
        <v>242</v>
      </c>
      <c r="C39" s="30">
        <v>13694</v>
      </c>
      <c r="D39" s="30">
        <v>14866</v>
      </c>
      <c r="E39" s="30">
        <v>322</v>
      </c>
      <c r="F39" s="30">
        <v>49574</v>
      </c>
      <c r="G39" s="30">
        <v>48564</v>
      </c>
      <c r="H39" s="30">
        <v>439</v>
      </c>
      <c r="I39" s="30">
        <v>59566</v>
      </c>
      <c r="J39" s="30">
        <v>68406</v>
      </c>
      <c r="K39" s="30">
        <v>2773</v>
      </c>
      <c r="L39" s="30">
        <v>3900</v>
      </c>
    </row>
    <row r="40" spans="1:12" ht="15" hidden="1" customHeight="1">
      <c r="A40" s="29">
        <v>35034</v>
      </c>
      <c r="B40" s="30">
        <v>129</v>
      </c>
      <c r="C40" s="30">
        <v>7613</v>
      </c>
      <c r="D40" s="30">
        <v>7759</v>
      </c>
      <c r="E40" s="30">
        <v>299</v>
      </c>
      <c r="F40" s="30">
        <v>45332</v>
      </c>
      <c r="G40" s="30">
        <v>44435</v>
      </c>
      <c r="H40" s="30">
        <v>85</v>
      </c>
      <c r="I40" s="30">
        <v>10909</v>
      </c>
      <c r="J40" s="30">
        <v>11686</v>
      </c>
      <c r="K40" s="30">
        <v>0</v>
      </c>
      <c r="L40" s="30">
        <v>0</v>
      </c>
    </row>
    <row r="41" spans="1:12" ht="15" hidden="1" customHeight="1">
      <c r="A41" s="29">
        <v>35065</v>
      </c>
      <c r="B41" s="30">
        <v>208</v>
      </c>
      <c r="C41" s="30">
        <v>12237</v>
      </c>
      <c r="D41" s="30">
        <v>12047</v>
      </c>
      <c r="E41" s="30">
        <v>218</v>
      </c>
      <c r="F41" s="30">
        <v>36767</v>
      </c>
      <c r="G41" s="30">
        <v>34369</v>
      </c>
      <c r="H41" s="30">
        <v>455</v>
      </c>
      <c r="I41" s="30">
        <v>46813</v>
      </c>
      <c r="J41" s="30">
        <v>56139</v>
      </c>
      <c r="K41" s="30">
        <v>59</v>
      </c>
      <c r="L41" s="30">
        <v>60</v>
      </c>
    </row>
    <row r="42" spans="1:12" ht="15" hidden="1" customHeight="1">
      <c r="A42" s="29">
        <v>35096</v>
      </c>
      <c r="B42" s="30">
        <v>216</v>
      </c>
      <c r="C42" s="30">
        <v>12137</v>
      </c>
      <c r="D42" s="30">
        <v>12213</v>
      </c>
      <c r="E42" s="30">
        <v>242</v>
      </c>
      <c r="F42" s="30">
        <v>41197</v>
      </c>
      <c r="G42" s="30">
        <v>41087</v>
      </c>
      <c r="H42" s="30">
        <v>261</v>
      </c>
      <c r="I42" s="30">
        <v>26753</v>
      </c>
      <c r="J42" s="30">
        <v>32256</v>
      </c>
      <c r="K42" s="30">
        <v>0</v>
      </c>
      <c r="L42" s="30">
        <v>0</v>
      </c>
    </row>
    <row r="43" spans="1:12" ht="15" hidden="1" customHeight="1">
      <c r="A43" s="29">
        <v>35125</v>
      </c>
      <c r="B43" s="30">
        <v>221</v>
      </c>
      <c r="C43" s="30">
        <v>11898</v>
      </c>
      <c r="D43" s="30">
        <v>12964</v>
      </c>
      <c r="E43" s="30">
        <v>230</v>
      </c>
      <c r="F43" s="30">
        <v>37304</v>
      </c>
      <c r="G43" s="30">
        <v>35714</v>
      </c>
      <c r="H43" s="30">
        <v>147</v>
      </c>
      <c r="I43" s="30">
        <v>14717</v>
      </c>
      <c r="J43" s="30">
        <v>19284</v>
      </c>
      <c r="K43" s="30">
        <v>0</v>
      </c>
      <c r="L43" s="30">
        <v>0</v>
      </c>
    </row>
    <row r="44" spans="1:12" ht="15" hidden="1" customHeight="1">
      <c r="A44" s="29">
        <v>35156</v>
      </c>
      <c r="B44" s="30">
        <v>166</v>
      </c>
      <c r="C44" s="30">
        <v>9716</v>
      </c>
      <c r="D44" s="30">
        <v>10706</v>
      </c>
      <c r="E44" s="30">
        <v>235</v>
      </c>
      <c r="F44" s="30">
        <v>39471</v>
      </c>
      <c r="G44" s="30">
        <v>37962</v>
      </c>
      <c r="H44" s="30">
        <v>260</v>
      </c>
      <c r="I44" s="30">
        <v>30204</v>
      </c>
      <c r="J44" s="30">
        <v>32848</v>
      </c>
      <c r="K44" s="30">
        <v>0</v>
      </c>
      <c r="L44" s="30">
        <v>0</v>
      </c>
    </row>
    <row r="45" spans="1:12" ht="15" hidden="1" customHeight="1">
      <c r="A45" s="29">
        <v>35186</v>
      </c>
      <c r="B45" s="30">
        <v>162</v>
      </c>
      <c r="C45" s="30">
        <v>9725</v>
      </c>
      <c r="D45" s="30">
        <v>9917</v>
      </c>
      <c r="E45" s="30">
        <v>269</v>
      </c>
      <c r="F45" s="30">
        <v>47829</v>
      </c>
      <c r="G45" s="30">
        <v>49571</v>
      </c>
      <c r="H45" s="30">
        <v>172</v>
      </c>
      <c r="I45" s="30">
        <v>19997</v>
      </c>
      <c r="J45" s="30">
        <v>24070</v>
      </c>
      <c r="K45" s="30">
        <v>0</v>
      </c>
      <c r="L45" s="30">
        <v>0</v>
      </c>
    </row>
    <row r="46" spans="1:12" ht="15" hidden="1" customHeight="1">
      <c r="A46" s="29">
        <v>35217</v>
      </c>
      <c r="B46" s="30">
        <v>273</v>
      </c>
      <c r="C46" s="30">
        <v>15440</v>
      </c>
      <c r="D46" s="30">
        <v>16665</v>
      </c>
      <c r="E46" s="30">
        <v>270</v>
      </c>
      <c r="F46" s="30">
        <v>45577</v>
      </c>
      <c r="G46" s="30">
        <v>45662</v>
      </c>
      <c r="H46" s="30">
        <v>209</v>
      </c>
      <c r="I46" s="30">
        <v>22456</v>
      </c>
      <c r="J46" s="30">
        <v>28201</v>
      </c>
      <c r="K46" s="30">
        <v>29458</v>
      </c>
      <c r="L46" s="30">
        <v>214000</v>
      </c>
    </row>
    <row r="47" spans="1:12" ht="15" hidden="1" customHeight="1">
      <c r="A47" s="29">
        <v>35247</v>
      </c>
      <c r="B47" s="30">
        <v>230</v>
      </c>
      <c r="C47" s="30">
        <v>13096</v>
      </c>
      <c r="D47" s="30">
        <v>14873</v>
      </c>
      <c r="E47" s="30">
        <v>281</v>
      </c>
      <c r="F47" s="30">
        <v>51336</v>
      </c>
      <c r="G47" s="30">
        <v>55839</v>
      </c>
      <c r="H47" s="30">
        <v>245</v>
      </c>
      <c r="I47" s="30">
        <v>27404</v>
      </c>
      <c r="J47" s="30">
        <v>36791</v>
      </c>
      <c r="K47" s="30">
        <v>0</v>
      </c>
      <c r="L47" s="30">
        <v>0</v>
      </c>
    </row>
    <row r="48" spans="1:12" ht="15" hidden="1" customHeight="1">
      <c r="A48" s="29">
        <v>35278</v>
      </c>
      <c r="B48" s="30">
        <v>296</v>
      </c>
      <c r="C48" s="30">
        <v>16847</v>
      </c>
      <c r="D48" s="30">
        <v>18491</v>
      </c>
      <c r="E48" s="30">
        <v>261</v>
      </c>
      <c r="F48" s="30">
        <v>42480</v>
      </c>
      <c r="G48" s="30">
        <v>43083</v>
      </c>
      <c r="H48" s="30">
        <v>277</v>
      </c>
      <c r="I48" s="30">
        <v>28406</v>
      </c>
      <c r="J48" s="30">
        <v>33340</v>
      </c>
      <c r="K48" s="30">
        <v>0</v>
      </c>
      <c r="L48" s="30">
        <v>0</v>
      </c>
    </row>
    <row r="49" spans="1:12" ht="15" hidden="1" customHeight="1">
      <c r="A49" s="29">
        <v>35309</v>
      </c>
      <c r="B49" s="30">
        <v>234</v>
      </c>
      <c r="C49" s="30">
        <v>12680</v>
      </c>
      <c r="D49" s="30">
        <v>13359</v>
      </c>
      <c r="E49" s="30">
        <v>245</v>
      </c>
      <c r="F49" s="30">
        <v>42049</v>
      </c>
      <c r="G49" s="30">
        <v>45688</v>
      </c>
      <c r="H49" s="30">
        <v>203</v>
      </c>
      <c r="I49" s="30">
        <v>19397</v>
      </c>
      <c r="J49" s="30">
        <v>25937</v>
      </c>
      <c r="K49" s="30">
        <v>0</v>
      </c>
      <c r="L49" s="30">
        <v>0</v>
      </c>
    </row>
    <row r="50" spans="1:12" ht="15" hidden="1" customHeight="1">
      <c r="A50" s="29">
        <v>35339</v>
      </c>
      <c r="B50" s="30">
        <v>200</v>
      </c>
      <c r="C50" s="30">
        <v>11188</v>
      </c>
      <c r="D50" s="30">
        <v>12053</v>
      </c>
      <c r="E50" s="30">
        <v>332</v>
      </c>
      <c r="F50" s="30">
        <v>52212</v>
      </c>
      <c r="G50" s="30">
        <v>54103</v>
      </c>
      <c r="H50" s="30">
        <v>265</v>
      </c>
      <c r="I50" s="30">
        <v>37432</v>
      </c>
      <c r="J50" s="30">
        <v>47989</v>
      </c>
      <c r="K50" s="30">
        <v>734</v>
      </c>
      <c r="L50" s="30">
        <v>500</v>
      </c>
    </row>
    <row r="51" spans="1:12" ht="15" hidden="1" customHeight="1">
      <c r="A51" s="29">
        <v>35370</v>
      </c>
      <c r="B51" s="30">
        <v>216</v>
      </c>
      <c r="C51" s="30">
        <v>12130</v>
      </c>
      <c r="D51" s="30">
        <v>13952</v>
      </c>
      <c r="E51" s="30">
        <v>212</v>
      </c>
      <c r="F51" s="30">
        <v>36351</v>
      </c>
      <c r="G51" s="30">
        <v>37790</v>
      </c>
      <c r="H51" s="30">
        <v>401</v>
      </c>
      <c r="I51" s="30">
        <v>30623</v>
      </c>
      <c r="J51" s="30">
        <v>36834</v>
      </c>
      <c r="K51" s="30">
        <v>930</v>
      </c>
      <c r="L51" s="30">
        <v>1023</v>
      </c>
    </row>
    <row r="52" spans="1:12" ht="15" hidden="1" customHeight="1">
      <c r="A52" s="29">
        <v>35400</v>
      </c>
      <c r="B52" s="30">
        <v>194</v>
      </c>
      <c r="C52" s="30">
        <v>10939</v>
      </c>
      <c r="D52" s="30">
        <v>11472</v>
      </c>
      <c r="E52" s="30">
        <v>193</v>
      </c>
      <c r="F52" s="30">
        <v>33528</v>
      </c>
      <c r="G52" s="30">
        <v>34921</v>
      </c>
      <c r="H52" s="30">
        <v>195</v>
      </c>
      <c r="I52" s="30">
        <v>20786</v>
      </c>
      <c r="J52" s="30">
        <v>33363</v>
      </c>
      <c r="K52" s="30">
        <v>1249</v>
      </c>
      <c r="L52" s="30">
        <v>2500</v>
      </c>
    </row>
    <row r="53" spans="1:12" ht="15" hidden="1" customHeight="1">
      <c r="A53" s="29">
        <v>35431</v>
      </c>
      <c r="B53" s="30">
        <v>167</v>
      </c>
      <c r="C53" s="30">
        <v>9366</v>
      </c>
      <c r="D53" s="30">
        <v>9971</v>
      </c>
      <c r="E53" s="30">
        <v>192</v>
      </c>
      <c r="F53" s="30">
        <v>30637</v>
      </c>
      <c r="G53" s="30">
        <v>32414</v>
      </c>
      <c r="H53" s="30">
        <v>131</v>
      </c>
      <c r="I53" s="30">
        <v>13232</v>
      </c>
      <c r="J53" s="30">
        <v>15862</v>
      </c>
      <c r="K53" s="30">
        <v>0</v>
      </c>
      <c r="L53" s="30">
        <v>0</v>
      </c>
    </row>
    <row r="54" spans="1:12" ht="15" hidden="1" customHeight="1">
      <c r="A54" s="29">
        <v>35462</v>
      </c>
      <c r="B54" s="30">
        <v>181</v>
      </c>
      <c r="C54" s="30">
        <v>9739</v>
      </c>
      <c r="D54" s="30">
        <v>10726</v>
      </c>
      <c r="E54" s="30">
        <v>175</v>
      </c>
      <c r="F54" s="30">
        <v>27678</v>
      </c>
      <c r="G54" s="30">
        <v>28499</v>
      </c>
      <c r="H54" s="30">
        <v>232</v>
      </c>
      <c r="I54" s="30">
        <v>36889</v>
      </c>
      <c r="J54" s="30">
        <v>59505</v>
      </c>
      <c r="K54" s="30">
        <v>360</v>
      </c>
      <c r="L54" s="30">
        <v>420</v>
      </c>
    </row>
    <row r="55" spans="1:12" ht="15" hidden="1" customHeight="1">
      <c r="A55" s="29">
        <v>35490</v>
      </c>
      <c r="B55" s="30">
        <v>164</v>
      </c>
      <c r="C55" s="30">
        <v>9604</v>
      </c>
      <c r="D55" s="30">
        <v>11389</v>
      </c>
      <c r="E55" s="30">
        <v>179</v>
      </c>
      <c r="F55" s="30">
        <v>30332</v>
      </c>
      <c r="G55" s="30">
        <v>37043</v>
      </c>
      <c r="H55" s="30">
        <v>143</v>
      </c>
      <c r="I55" s="30">
        <v>22922</v>
      </c>
      <c r="J55" s="30">
        <v>34070</v>
      </c>
      <c r="K55" s="30">
        <v>1482</v>
      </c>
      <c r="L55" s="30">
        <v>2000</v>
      </c>
    </row>
    <row r="56" spans="1:12" ht="15" hidden="1" customHeight="1">
      <c r="A56" s="29">
        <v>35521</v>
      </c>
      <c r="B56" s="30">
        <v>149</v>
      </c>
      <c r="C56" s="30">
        <v>8856</v>
      </c>
      <c r="D56" s="30">
        <v>10014</v>
      </c>
      <c r="E56" s="30">
        <v>197</v>
      </c>
      <c r="F56" s="30">
        <v>35850</v>
      </c>
      <c r="G56" s="30">
        <v>44233</v>
      </c>
      <c r="H56" s="30">
        <v>622</v>
      </c>
      <c r="I56" s="30">
        <v>29084</v>
      </c>
      <c r="J56" s="30">
        <v>35177</v>
      </c>
      <c r="K56" s="30">
        <v>10319</v>
      </c>
      <c r="L56" s="30">
        <v>31000</v>
      </c>
    </row>
    <row r="57" spans="1:12" ht="15" hidden="1" customHeight="1">
      <c r="A57" s="29">
        <v>35551</v>
      </c>
      <c r="B57" s="30">
        <v>197</v>
      </c>
      <c r="C57" s="30">
        <v>10621</v>
      </c>
      <c r="D57" s="30">
        <v>11138</v>
      </c>
      <c r="E57" s="30">
        <v>162</v>
      </c>
      <c r="F57" s="30">
        <v>27820</v>
      </c>
      <c r="G57" s="30">
        <v>34918</v>
      </c>
      <c r="H57" s="30">
        <v>333</v>
      </c>
      <c r="I57" s="30">
        <v>38409</v>
      </c>
      <c r="J57" s="30">
        <v>56869</v>
      </c>
      <c r="K57" s="30">
        <v>3111</v>
      </c>
      <c r="L57" s="30">
        <v>6200</v>
      </c>
    </row>
    <row r="58" spans="1:12" ht="15" hidden="1" customHeight="1">
      <c r="A58" s="29">
        <v>35582</v>
      </c>
      <c r="B58" s="30">
        <v>272</v>
      </c>
      <c r="C58" s="30">
        <v>15257</v>
      </c>
      <c r="D58" s="30">
        <v>18816</v>
      </c>
      <c r="E58" s="30">
        <v>220</v>
      </c>
      <c r="F58" s="30">
        <v>39421</v>
      </c>
      <c r="G58" s="30">
        <v>49547</v>
      </c>
      <c r="H58" s="30">
        <v>147</v>
      </c>
      <c r="I58" s="30">
        <v>21227</v>
      </c>
      <c r="J58" s="30">
        <v>27558</v>
      </c>
      <c r="K58" s="30">
        <v>2459</v>
      </c>
      <c r="L58" s="30">
        <v>5336</v>
      </c>
    </row>
    <row r="59" spans="1:12" ht="15" hidden="1" customHeight="1">
      <c r="A59" s="29">
        <v>35612</v>
      </c>
      <c r="B59" s="30">
        <v>205</v>
      </c>
      <c r="C59" s="30">
        <v>11010</v>
      </c>
      <c r="D59" s="30">
        <v>12668</v>
      </c>
      <c r="E59" s="30">
        <v>191</v>
      </c>
      <c r="F59" s="30">
        <v>31122</v>
      </c>
      <c r="G59" s="30">
        <v>36334</v>
      </c>
      <c r="H59" s="30">
        <v>440</v>
      </c>
      <c r="I59" s="30">
        <v>56033</v>
      </c>
      <c r="J59" s="30">
        <v>78485</v>
      </c>
      <c r="K59" s="30">
        <v>501</v>
      </c>
      <c r="L59" s="30">
        <v>600</v>
      </c>
    </row>
    <row r="60" spans="1:12" ht="15" hidden="1" customHeight="1">
      <c r="A60" s="29">
        <v>35643</v>
      </c>
      <c r="B60" s="30">
        <v>175</v>
      </c>
      <c r="C60" s="30">
        <v>9471</v>
      </c>
      <c r="D60" s="30">
        <v>10291</v>
      </c>
      <c r="E60" s="30">
        <v>236</v>
      </c>
      <c r="F60" s="30">
        <v>42056</v>
      </c>
      <c r="G60" s="30">
        <v>47890</v>
      </c>
      <c r="H60" s="30">
        <v>214</v>
      </c>
      <c r="I60" s="30">
        <v>21173</v>
      </c>
      <c r="J60" s="30">
        <v>32065</v>
      </c>
      <c r="K60" s="30">
        <v>6130</v>
      </c>
      <c r="L60" s="30">
        <v>12400</v>
      </c>
    </row>
    <row r="61" spans="1:12" ht="15" hidden="1" customHeight="1">
      <c r="A61" s="29">
        <v>35674</v>
      </c>
      <c r="B61" s="30">
        <v>192</v>
      </c>
      <c r="C61" s="30">
        <v>10825</v>
      </c>
      <c r="D61" s="30">
        <v>11683</v>
      </c>
      <c r="E61" s="30">
        <v>199</v>
      </c>
      <c r="F61" s="30">
        <v>33721</v>
      </c>
      <c r="G61" s="30">
        <v>40840</v>
      </c>
      <c r="H61" s="30">
        <v>206</v>
      </c>
      <c r="I61" s="30">
        <v>34045</v>
      </c>
      <c r="J61" s="30">
        <v>49424</v>
      </c>
      <c r="K61" s="30">
        <v>0</v>
      </c>
      <c r="L61" s="30">
        <v>0</v>
      </c>
    </row>
    <row r="62" spans="1:12" ht="15" hidden="1" customHeight="1">
      <c r="A62" s="29">
        <v>35704</v>
      </c>
      <c r="B62" s="30">
        <v>214</v>
      </c>
      <c r="C62" s="30">
        <v>11632</v>
      </c>
      <c r="D62" s="30">
        <v>13793</v>
      </c>
      <c r="E62" s="30">
        <v>255</v>
      </c>
      <c r="F62" s="30">
        <v>43951</v>
      </c>
      <c r="G62" s="30">
        <v>53979</v>
      </c>
      <c r="H62" s="30">
        <v>234</v>
      </c>
      <c r="I62" s="30">
        <v>23597</v>
      </c>
      <c r="J62" s="30">
        <v>30125</v>
      </c>
      <c r="K62" s="30">
        <v>121</v>
      </c>
      <c r="L62" s="30">
        <v>80</v>
      </c>
    </row>
    <row r="63" spans="1:12" ht="15" hidden="1" customHeight="1">
      <c r="A63" s="29">
        <v>35735</v>
      </c>
      <c r="B63" s="30">
        <v>184</v>
      </c>
      <c r="C63" s="30">
        <v>8727</v>
      </c>
      <c r="D63" s="30">
        <v>10258</v>
      </c>
      <c r="E63" s="30">
        <v>220</v>
      </c>
      <c r="F63" s="30">
        <v>36548</v>
      </c>
      <c r="G63" s="30">
        <v>43565</v>
      </c>
      <c r="H63" s="30">
        <v>163</v>
      </c>
      <c r="I63" s="30">
        <v>13109</v>
      </c>
      <c r="J63" s="30">
        <v>17636</v>
      </c>
      <c r="K63" s="30">
        <v>256</v>
      </c>
      <c r="L63" s="30">
        <v>322</v>
      </c>
    </row>
    <row r="64" spans="1:12" ht="15" hidden="1" customHeight="1">
      <c r="A64" s="29">
        <v>35765</v>
      </c>
      <c r="B64" s="30">
        <v>167</v>
      </c>
      <c r="C64" s="30">
        <v>7523</v>
      </c>
      <c r="D64" s="30">
        <v>8557</v>
      </c>
      <c r="E64" s="30">
        <v>177</v>
      </c>
      <c r="F64" s="30">
        <v>26558</v>
      </c>
      <c r="G64" s="30">
        <v>31288</v>
      </c>
      <c r="H64" s="30">
        <v>66</v>
      </c>
      <c r="I64" s="30">
        <v>5327</v>
      </c>
      <c r="J64" s="30">
        <v>7147</v>
      </c>
      <c r="K64" s="30">
        <v>0</v>
      </c>
      <c r="L64" s="30">
        <v>0</v>
      </c>
    </row>
    <row r="65" spans="1:12" ht="15" hidden="1" customHeight="1">
      <c r="A65" s="29">
        <v>35796</v>
      </c>
      <c r="B65" s="30">
        <v>153</v>
      </c>
      <c r="C65" s="30">
        <v>6993</v>
      </c>
      <c r="D65" s="30">
        <v>7231</v>
      </c>
      <c r="E65" s="30">
        <v>154</v>
      </c>
      <c r="F65" s="30">
        <v>28475</v>
      </c>
      <c r="G65" s="30">
        <v>32661</v>
      </c>
      <c r="H65" s="30">
        <v>97</v>
      </c>
      <c r="I65" s="30">
        <v>9591</v>
      </c>
      <c r="J65" s="30">
        <v>13148</v>
      </c>
      <c r="K65" s="30">
        <v>0</v>
      </c>
      <c r="L65" s="30">
        <v>0</v>
      </c>
    </row>
    <row r="66" spans="1:12" ht="15" hidden="1" customHeight="1">
      <c r="A66" s="29">
        <v>35827</v>
      </c>
      <c r="B66" s="30">
        <v>229</v>
      </c>
      <c r="C66" s="30">
        <v>10580</v>
      </c>
      <c r="D66" s="30">
        <v>11432</v>
      </c>
      <c r="E66" s="30">
        <v>167</v>
      </c>
      <c r="F66" s="30">
        <v>30952</v>
      </c>
      <c r="G66" s="30">
        <v>39097</v>
      </c>
      <c r="H66" s="30">
        <v>162</v>
      </c>
      <c r="I66" s="30">
        <v>15557</v>
      </c>
      <c r="J66" s="30">
        <v>21480</v>
      </c>
      <c r="K66" s="30">
        <v>390</v>
      </c>
      <c r="L66" s="30">
        <v>590</v>
      </c>
    </row>
    <row r="67" spans="1:12" ht="15" hidden="1" customHeight="1">
      <c r="A67" s="29">
        <v>35855</v>
      </c>
      <c r="B67" s="30">
        <v>479</v>
      </c>
      <c r="C67" s="30">
        <v>21485</v>
      </c>
      <c r="D67" s="30">
        <v>19686</v>
      </c>
      <c r="E67" s="30">
        <v>216</v>
      </c>
      <c r="F67" s="30">
        <v>45023</v>
      </c>
      <c r="G67" s="30">
        <v>50643</v>
      </c>
      <c r="H67" s="30">
        <v>119</v>
      </c>
      <c r="I67" s="30">
        <v>15556</v>
      </c>
      <c r="J67" s="30">
        <v>22600</v>
      </c>
      <c r="K67" s="30">
        <v>5392</v>
      </c>
      <c r="L67" s="30">
        <v>14327</v>
      </c>
    </row>
    <row r="68" spans="1:12" ht="15" hidden="1" customHeight="1">
      <c r="A68" s="29">
        <v>35886</v>
      </c>
      <c r="B68" s="30">
        <v>242</v>
      </c>
      <c r="C68" s="30">
        <v>12131</v>
      </c>
      <c r="D68" s="30">
        <v>11559</v>
      </c>
      <c r="E68" s="30">
        <v>146</v>
      </c>
      <c r="F68" s="30">
        <v>26831</v>
      </c>
      <c r="G68" s="30">
        <v>34012</v>
      </c>
      <c r="H68" s="30">
        <v>113</v>
      </c>
      <c r="I68" s="30">
        <v>19564</v>
      </c>
      <c r="J68" s="30">
        <v>21695</v>
      </c>
      <c r="K68" s="30">
        <v>0</v>
      </c>
      <c r="L68" s="30">
        <v>0</v>
      </c>
    </row>
    <row r="69" spans="1:12" ht="15" hidden="1" customHeight="1">
      <c r="A69" s="29">
        <v>35916</v>
      </c>
      <c r="B69" s="30">
        <v>210</v>
      </c>
      <c r="C69" s="30">
        <v>11278</v>
      </c>
      <c r="D69" s="30">
        <v>9905</v>
      </c>
      <c r="E69" s="30">
        <v>187</v>
      </c>
      <c r="F69" s="30">
        <v>35624</v>
      </c>
      <c r="G69" s="30">
        <v>44103</v>
      </c>
      <c r="H69" s="30">
        <v>264</v>
      </c>
      <c r="I69" s="30">
        <v>26905</v>
      </c>
      <c r="J69" s="30">
        <v>42167</v>
      </c>
      <c r="K69" s="30">
        <v>3392</v>
      </c>
      <c r="L69" s="30">
        <v>5705</v>
      </c>
    </row>
    <row r="70" spans="1:12" ht="15" hidden="1" customHeight="1">
      <c r="A70" s="29">
        <v>35947</v>
      </c>
      <c r="B70" s="30">
        <v>175</v>
      </c>
      <c r="C70" s="30">
        <v>9792</v>
      </c>
      <c r="D70" s="30">
        <v>10819</v>
      </c>
      <c r="E70" s="30">
        <v>231</v>
      </c>
      <c r="F70" s="30">
        <v>43496</v>
      </c>
      <c r="G70" s="30">
        <v>50870</v>
      </c>
      <c r="H70" s="30">
        <v>249</v>
      </c>
      <c r="I70" s="30">
        <v>20018</v>
      </c>
      <c r="J70" s="30">
        <v>34559</v>
      </c>
      <c r="K70" s="30">
        <v>0</v>
      </c>
      <c r="L70" s="30">
        <v>0</v>
      </c>
    </row>
    <row r="71" spans="1:12" ht="15" hidden="1" customHeight="1">
      <c r="A71" s="29">
        <v>35977</v>
      </c>
      <c r="B71" s="30">
        <v>174</v>
      </c>
      <c r="C71" s="30">
        <v>8501</v>
      </c>
      <c r="D71" s="30">
        <v>9654</v>
      </c>
      <c r="E71" s="30">
        <v>245</v>
      </c>
      <c r="F71" s="30">
        <v>43414</v>
      </c>
      <c r="G71" s="30">
        <v>54044</v>
      </c>
      <c r="H71" s="30">
        <v>100</v>
      </c>
      <c r="I71" s="30">
        <v>20575</v>
      </c>
      <c r="J71" s="30">
        <v>34177</v>
      </c>
      <c r="K71" s="30">
        <v>1439</v>
      </c>
      <c r="L71" s="30">
        <v>2000</v>
      </c>
    </row>
    <row r="72" spans="1:12" ht="15" hidden="1" customHeight="1">
      <c r="A72" s="29">
        <v>36008</v>
      </c>
      <c r="B72" s="30">
        <v>183</v>
      </c>
      <c r="C72" s="30">
        <v>9085</v>
      </c>
      <c r="D72" s="30">
        <v>9935</v>
      </c>
      <c r="E72" s="30">
        <v>207</v>
      </c>
      <c r="F72" s="30">
        <v>38419</v>
      </c>
      <c r="G72" s="30">
        <v>50449</v>
      </c>
      <c r="H72" s="30">
        <v>61</v>
      </c>
      <c r="I72" s="30">
        <v>8137</v>
      </c>
      <c r="J72" s="30">
        <v>11990</v>
      </c>
      <c r="K72" s="30">
        <v>394</v>
      </c>
      <c r="L72" s="30">
        <v>793</v>
      </c>
    </row>
    <row r="73" spans="1:12" ht="15" hidden="1" customHeight="1">
      <c r="A73" s="29">
        <v>36039</v>
      </c>
      <c r="B73" s="30">
        <v>217</v>
      </c>
      <c r="C73" s="30">
        <v>10431</v>
      </c>
      <c r="D73" s="30">
        <v>11010</v>
      </c>
      <c r="E73" s="30">
        <v>165</v>
      </c>
      <c r="F73" s="30">
        <v>29999</v>
      </c>
      <c r="G73" s="30">
        <v>36956</v>
      </c>
      <c r="H73" s="30">
        <v>101</v>
      </c>
      <c r="I73" s="30">
        <v>9501</v>
      </c>
      <c r="J73" s="30">
        <v>11210</v>
      </c>
      <c r="K73" s="30">
        <v>0</v>
      </c>
      <c r="L73" s="30">
        <v>0</v>
      </c>
    </row>
    <row r="74" spans="1:12" ht="15" hidden="1" customHeight="1">
      <c r="A74" s="29">
        <v>36069</v>
      </c>
      <c r="B74" s="30">
        <v>130</v>
      </c>
      <c r="C74" s="30">
        <v>7717</v>
      </c>
      <c r="D74" s="30">
        <v>7664</v>
      </c>
      <c r="E74" s="30">
        <v>186</v>
      </c>
      <c r="F74" s="30">
        <v>36051</v>
      </c>
      <c r="G74" s="30">
        <v>44602</v>
      </c>
      <c r="H74" s="30">
        <v>169</v>
      </c>
      <c r="I74" s="30">
        <v>15000</v>
      </c>
      <c r="J74" s="30">
        <v>19418</v>
      </c>
      <c r="K74" s="30">
        <v>1782</v>
      </c>
      <c r="L74" s="30">
        <v>4394</v>
      </c>
    </row>
    <row r="75" spans="1:12" ht="15" hidden="1" customHeight="1">
      <c r="A75" s="29">
        <v>36100</v>
      </c>
      <c r="B75" s="30">
        <v>353</v>
      </c>
      <c r="C75" s="30">
        <v>15693</v>
      </c>
      <c r="D75" s="30">
        <v>14698</v>
      </c>
      <c r="E75" s="30">
        <v>178</v>
      </c>
      <c r="F75" s="30">
        <v>34513</v>
      </c>
      <c r="G75" s="30">
        <v>32695</v>
      </c>
      <c r="H75" s="30">
        <v>125</v>
      </c>
      <c r="I75" s="30">
        <v>10525</v>
      </c>
      <c r="J75" s="30">
        <v>14628</v>
      </c>
      <c r="K75" s="30">
        <v>753</v>
      </c>
      <c r="L75" s="30">
        <v>350</v>
      </c>
    </row>
    <row r="76" spans="1:12" ht="15" hidden="1" customHeight="1">
      <c r="A76" s="29">
        <v>36130</v>
      </c>
      <c r="B76" s="30">
        <v>101</v>
      </c>
      <c r="C76" s="30">
        <v>5982</v>
      </c>
      <c r="D76" s="30">
        <v>6652</v>
      </c>
      <c r="E76" s="30">
        <v>172</v>
      </c>
      <c r="F76" s="30">
        <v>31248</v>
      </c>
      <c r="G76" s="30">
        <v>37305</v>
      </c>
      <c r="H76" s="30">
        <v>50</v>
      </c>
      <c r="I76" s="30">
        <v>6545</v>
      </c>
      <c r="J76" s="30">
        <v>11043</v>
      </c>
      <c r="K76" s="30">
        <v>349</v>
      </c>
      <c r="L76" s="30">
        <v>419</v>
      </c>
    </row>
    <row r="77" spans="1:12" ht="15" hidden="1" customHeight="1">
      <c r="A77" s="29">
        <v>36161</v>
      </c>
      <c r="B77" s="30">
        <v>104</v>
      </c>
      <c r="C77" s="30">
        <v>5261</v>
      </c>
      <c r="D77" s="30">
        <v>5189</v>
      </c>
      <c r="E77" s="30">
        <v>127</v>
      </c>
      <c r="F77" s="30">
        <v>22073</v>
      </c>
      <c r="G77" s="30">
        <v>27422</v>
      </c>
      <c r="H77" s="30">
        <v>47</v>
      </c>
      <c r="I77" s="30">
        <v>6661</v>
      </c>
      <c r="J77" s="30">
        <v>7898</v>
      </c>
      <c r="K77" s="30">
        <v>0</v>
      </c>
      <c r="L77" s="30">
        <v>0</v>
      </c>
    </row>
    <row r="78" spans="1:12" ht="15" hidden="1" customHeight="1">
      <c r="A78" s="29">
        <v>36192</v>
      </c>
      <c r="B78" s="30">
        <v>616</v>
      </c>
      <c r="C78" s="30">
        <v>26472</v>
      </c>
      <c r="D78" s="30">
        <v>22654</v>
      </c>
      <c r="E78" s="30">
        <v>149</v>
      </c>
      <c r="F78" s="30">
        <v>28082</v>
      </c>
      <c r="G78" s="30">
        <v>36010</v>
      </c>
      <c r="H78" s="30">
        <v>28</v>
      </c>
      <c r="I78" s="30">
        <v>3855</v>
      </c>
      <c r="J78" s="30">
        <v>5835</v>
      </c>
      <c r="K78" s="30">
        <v>1784</v>
      </c>
      <c r="L78" s="30">
        <v>3490</v>
      </c>
    </row>
    <row r="79" spans="1:12" ht="15" hidden="1" customHeight="1">
      <c r="A79" s="29">
        <v>36220</v>
      </c>
      <c r="B79" s="30">
        <v>581</v>
      </c>
      <c r="C79" s="30">
        <v>18564</v>
      </c>
      <c r="D79" s="30">
        <v>18447</v>
      </c>
      <c r="E79" s="30">
        <v>162</v>
      </c>
      <c r="F79" s="30">
        <v>31511</v>
      </c>
      <c r="G79" s="30">
        <v>42061</v>
      </c>
      <c r="H79" s="30">
        <v>85</v>
      </c>
      <c r="I79" s="30">
        <v>13079</v>
      </c>
      <c r="J79" s="30">
        <v>17786</v>
      </c>
      <c r="K79" s="30">
        <v>0</v>
      </c>
      <c r="L79" s="30">
        <v>0</v>
      </c>
    </row>
    <row r="80" spans="1:12" ht="15" hidden="1" customHeight="1">
      <c r="A80" s="29">
        <v>36251</v>
      </c>
      <c r="B80" s="30">
        <v>212</v>
      </c>
      <c r="C80" s="30">
        <v>8627</v>
      </c>
      <c r="D80" s="30">
        <v>8753</v>
      </c>
      <c r="E80" s="30">
        <v>152</v>
      </c>
      <c r="F80" s="30">
        <v>28897</v>
      </c>
      <c r="G80" s="30">
        <v>37552</v>
      </c>
      <c r="H80" s="30">
        <v>119</v>
      </c>
      <c r="I80" s="30">
        <v>15869</v>
      </c>
      <c r="J80" s="30">
        <v>20347</v>
      </c>
      <c r="K80" s="30">
        <v>3575</v>
      </c>
      <c r="L80" s="30">
        <v>2929</v>
      </c>
    </row>
    <row r="81" spans="1:12" ht="15" hidden="1" customHeight="1">
      <c r="A81" s="29">
        <v>36281</v>
      </c>
      <c r="B81" s="30">
        <v>217</v>
      </c>
      <c r="C81" s="30">
        <v>8724</v>
      </c>
      <c r="D81" s="30">
        <v>8978</v>
      </c>
      <c r="E81" s="30">
        <v>142</v>
      </c>
      <c r="F81" s="30">
        <v>27029</v>
      </c>
      <c r="G81" s="30">
        <v>36577</v>
      </c>
      <c r="H81" s="30">
        <v>56</v>
      </c>
      <c r="I81" s="30">
        <v>10150</v>
      </c>
      <c r="J81" s="30">
        <v>16315</v>
      </c>
      <c r="K81" s="30">
        <v>310</v>
      </c>
      <c r="L81" s="30">
        <v>650</v>
      </c>
    </row>
    <row r="82" spans="1:12" ht="15" hidden="1" customHeight="1">
      <c r="A82" s="29">
        <v>36312</v>
      </c>
      <c r="B82" s="30">
        <v>403</v>
      </c>
      <c r="C82" s="30">
        <v>15237</v>
      </c>
      <c r="D82" s="30">
        <v>17725</v>
      </c>
      <c r="E82" s="30">
        <v>122</v>
      </c>
      <c r="F82" s="30">
        <v>23630</v>
      </c>
      <c r="G82" s="30">
        <v>32428</v>
      </c>
      <c r="H82" s="30">
        <v>22</v>
      </c>
      <c r="I82" s="30">
        <v>3532</v>
      </c>
      <c r="J82" s="30">
        <v>5455</v>
      </c>
      <c r="K82" s="30">
        <v>0</v>
      </c>
      <c r="L82" s="30">
        <v>0</v>
      </c>
    </row>
    <row r="83" spans="1:12" ht="15" hidden="1" customHeight="1">
      <c r="A83" s="29">
        <v>36342</v>
      </c>
      <c r="B83" s="30">
        <v>285</v>
      </c>
      <c r="C83" s="30">
        <v>9612</v>
      </c>
      <c r="D83" s="30">
        <v>8710</v>
      </c>
      <c r="E83" s="30">
        <v>198</v>
      </c>
      <c r="F83" s="30">
        <v>37633</v>
      </c>
      <c r="G83" s="30">
        <v>54992</v>
      </c>
      <c r="H83" s="30">
        <v>16</v>
      </c>
      <c r="I83" s="30">
        <v>3562</v>
      </c>
      <c r="J83" s="30">
        <v>7449</v>
      </c>
      <c r="K83" s="30">
        <v>0</v>
      </c>
      <c r="L83" s="30">
        <v>0</v>
      </c>
    </row>
    <row r="84" spans="1:12" ht="15" hidden="1" customHeight="1">
      <c r="A84" s="29">
        <v>36373</v>
      </c>
      <c r="B84" s="30">
        <v>183</v>
      </c>
      <c r="C84" s="30">
        <v>8745</v>
      </c>
      <c r="D84" s="30">
        <v>10349</v>
      </c>
      <c r="E84" s="30">
        <v>138</v>
      </c>
      <c r="F84" s="30">
        <v>30403</v>
      </c>
      <c r="G84" s="30">
        <v>43011</v>
      </c>
      <c r="H84" s="30">
        <v>46</v>
      </c>
      <c r="I84" s="30">
        <v>5064</v>
      </c>
      <c r="J84" s="30">
        <v>8300</v>
      </c>
      <c r="K84" s="30">
        <v>552</v>
      </c>
      <c r="L84" s="30">
        <v>900</v>
      </c>
    </row>
    <row r="85" spans="1:12" ht="15" hidden="1" customHeight="1">
      <c r="A85" s="29">
        <v>36404</v>
      </c>
      <c r="B85" s="30">
        <v>332</v>
      </c>
      <c r="C85" s="30">
        <v>14152</v>
      </c>
      <c r="D85" s="30">
        <v>14821</v>
      </c>
      <c r="E85" s="30">
        <v>145</v>
      </c>
      <c r="F85" s="30">
        <v>28004</v>
      </c>
      <c r="G85" s="30">
        <v>36772</v>
      </c>
      <c r="H85" s="30">
        <v>57</v>
      </c>
      <c r="I85" s="30">
        <v>6928</v>
      </c>
      <c r="J85" s="30">
        <v>11192</v>
      </c>
      <c r="K85" s="30">
        <v>598</v>
      </c>
      <c r="L85" s="30">
        <v>1700</v>
      </c>
    </row>
    <row r="86" spans="1:12" ht="15" hidden="1" customHeight="1">
      <c r="A86" s="29">
        <v>36434</v>
      </c>
      <c r="B86" s="30">
        <v>1149</v>
      </c>
      <c r="C86" s="30">
        <v>36282</v>
      </c>
      <c r="D86" s="30">
        <v>25269</v>
      </c>
      <c r="E86" s="30">
        <v>152</v>
      </c>
      <c r="F86" s="30">
        <v>30318</v>
      </c>
      <c r="G86" s="30">
        <v>43064</v>
      </c>
      <c r="H86" s="30">
        <v>120</v>
      </c>
      <c r="I86" s="30">
        <v>14464</v>
      </c>
      <c r="J86" s="30">
        <v>24935</v>
      </c>
      <c r="K86" s="30">
        <v>0</v>
      </c>
      <c r="L86" s="30">
        <v>0</v>
      </c>
    </row>
    <row r="87" spans="1:12" ht="15" hidden="1" customHeight="1">
      <c r="A87" s="29">
        <v>36465</v>
      </c>
      <c r="B87" s="30">
        <v>128</v>
      </c>
      <c r="C87" s="30">
        <v>6261</v>
      </c>
      <c r="D87" s="30">
        <v>6719</v>
      </c>
      <c r="E87" s="30">
        <v>158</v>
      </c>
      <c r="F87" s="30">
        <v>28033</v>
      </c>
      <c r="G87" s="30">
        <v>36913</v>
      </c>
      <c r="H87" s="30">
        <v>54</v>
      </c>
      <c r="I87" s="30">
        <v>8874</v>
      </c>
      <c r="J87" s="30">
        <v>14299</v>
      </c>
      <c r="K87" s="30">
        <v>0</v>
      </c>
      <c r="L87" s="30">
        <v>0</v>
      </c>
    </row>
    <row r="88" spans="1:12" ht="15" hidden="1" customHeight="1">
      <c r="A88" s="29">
        <v>36495</v>
      </c>
      <c r="B88" s="30">
        <v>76</v>
      </c>
      <c r="C88" s="30">
        <v>4095</v>
      </c>
      <c r="D88" s="30">
        <v>4944</v>
      </c>
      <c r="E88" s="30">
        <v>113</v>
      </c>
      <c r="F88" s="30">
        <v>24638</v>
      </c>
      <c r="G88" s="30">
        <v>36282</v>
      </c>
      <c r="H88" s="30">
        <v>76</v>
      </c>
      <c r="I88" s="30">
        <v>5774</v>
      </c>
      <c r="J88" s="30">
        <v>9741</v>
      </c>
      <c r="K88" s="30">
        <v>0</v>
      </c>
      <c r="L88" s="30">
        <v>0</v>
      </c>
    </row>
    <row r="89" spans="1:12" ht="15" hidden="1" customHeight="1">
      <c r="A89" s="29">
        <v>36526</v>
      </c>
      <c r="B89" s="30">
        <v>109</v>
      </c>
      <c r="C89" s="30">
        <v>5036</v>
      </c>
      <c r="D89" s="30">
        <v>6173</v>
      </c>
      <c r="E89" s="30">
        <v>136</v>
      </c>
      <c r="F89" s="30">
        <v>26927</v>
      </c>
      <c r="G89" s="30">
        <v>38230</v>
      </c>
      <c r="H89" s="30">
        <v>31</v>
      </c>
      <c r="I89" s="30">
        <v>3733</v>
      </c>
      <c r="J89" s="30">
        <v>5981</v>
      </c>
      <c r="K89" s="30">
        <v>0</v>
      </c>
      <c r="L89" s="30">
        <v>0</v>
      </c>
    </row>
    <row r="90" spans="1:12" ht="15" hidden="1" customHeight="1">
      <c r="A90" s="29">
        <v>36557</v>
      </c>
      <c r="B90" s="30">
        <v>130</v>
      </c>
      <c r="C90" s="30">
        <v>7558</v>
      </c>
      <c r="D90" s="30">
        <v>9048</v>
      </c>
      <c r="E90" s="30">
        <v>103</v>
      </c>
      <c r="F90" s="30">
        <v>21268</v>
      </c>
      <c r="G90" s="30">
        <v>29585</v>
      </c>
      <c r="H90" s="30">
        <v>35</v>
      </c>
      <c r="I90" s="30">
        <v>6141</v>
      </c>
      <c r="J90" s="30">
        <v>10889</v>
      </c>
      <c r="K90" s="30">
        <v>0</v>
      </c>
      <c r="L90" s="30">
        <v>0</v>
      </c>
    </row>
    <row r="91" spans="1:12" ht="15" hidden="1" customHeight="1">
      <c r="A91" s="29">
        <v>36586</v>
      </c>
      <c r="B91" s="30">
        <v>160</v>
      </c>
      <c r="C91" s="30">
        <v>8571</v>
      </c>
      <c r="D91" s="30">
        <v>9880</v>
      </c>
      <c r="E91" s="30">
        <v>172</v>
      </c>
      <c r="F91" s="30">
        <v>34201</v>
      </c>
      <c r="G91" s="30">
        <v>46066</v>
      </c>
      <c r="H91" s="30">
        <v>56</v>
      </c>
      <c r="I91" s="30">
        <v>11398</v>
      </c>
      <c r="J91" s="30">
        <v>18775</v>
      </c>
      <c r="K91" s="30">
        <v>1825</v>
      </c>
      <c r="L91" s="30">
        <v>3500</v>
      </c>
    </row>
    <row r="92" spans="1:12" ht="15" hidden="1" customHeight="1">
      <c r="A92" s="29">
        <v>36617</v>
      </c>
      <c r="B92" s="30">
        <v>138</v>
      </c>
      <c r="C92" s="30">
        <v>6457</v>
      </c>
      <c r="D92" s="30">
        <v>6795</v>
      </c>
      <c r="E92" s="30">
        <v>147</v>
      </c>
      <c r="F92" s="30">
        <v>27659</v>
      </c>
      <c r="G92" s="30">
        <v>39809</v>
      </c>
      <c r="H92" s="30">
        <v>49</v>
      </c>
      <c r="I92" s="30">
        <v>6250</v>
      </c>
      <c r="J92" s="30">
        <v>10092</v>
      </c>
      <c r="K92" s="30">
        <v>0</v>
      </c>
      <c r="L92" s="30">
        <v>0</v>
      </c>
    </row>
    <row r="93" spans="1:12" ht="15" hidden="1" customHeight="1">
      <c r="A93" s="29">
        <v>36647</v>
      </c>
      <c r="B93" s="30">
        <v>161</v>
      </c>
      <c r="C93" s="30">
        <v>6991</v>
      </c>
      <c r="D93" s="30">
        <v>7107</v>
      </c>
      <c r="E93" s="30">
        <v>183</v>
      </c>
      <c r="F93" s="30">
        <v>37747</v>
      </c>
      <c r="G93" s="30">
        <v>54011</v>
      </c>
      <c r="H93" s="30">
        <v>59</v>
      </c>
      <c r="I93" s="30">
        <v>10339</v>
      </c>
      <c r="J93" s="30">
        <v>16357</v>
      </c>
      <c r="K93" s="30">
        <v>2044</v>
      </c>
      <c r="L93" s="30">
        <v>6285</v>
      </c>
    </row>
    <row r="94" spans="1:12" ht="15" hidden="1" customHeight="1">
      <c r="A94" s="29">
        <v>36678</v>
      </c>
      <c r="B94" s="30">
        <v>159</v>
      </c>
      <c r="C94" s="30">
        <v>7276</v>
      </c>
      <c r="D94" s="30">
        <v>7638</v>
      </c>
      <c r="E94" s="30">
        <v>158</v>
      </c>
      <c r="F94" s="30">
        <v>33110</v>
      </c>
      <c r="G94" s="30">
        <v>50802</v>
      </c>
      <c r="H94" s="30">
        <v>65</v>
      </c>
      <c r="I94" s="30">
        <v>11740</v>
      </c>
      <c r="J94" s="30">
        <v>16457</v>
      </c>
      <c r="K94" s="30">
        <v>0</v>
      </c>
      <c r="L94" s="30">
        <v>0</v>
      </c>
    </row>
    <row r="95" spans="1:12" ht="15" hidden="1" customHeight="1">
      <c r="A95" s="29">
        <v>36708</v>
      </c>
      <c r="B95" s="30">
        <v>235</v>
      </c>
      <c r="C95" s="30">
        <v>10608</v>
      </c>
      <c r="D95" s="30">
        <v>10607</v>
      </c>
      <c r="E95" s="30">
        <v>190</v>
      </c>
      <c r="F95" s="30">
        <v>37243</v>
      </c>
      <c r="G95" s="30">
        <v>52190</v>
      </c>
      <c r="H95" s="30">
        <v>138</v>
      </c>
      <c r="I95" s="30">
        <v>19324</v>
      </c>
      <c r="J95" s="30">
        <v>34479</v>
      </c>
      <c r="K95" s="30">
        <v>0</v>
      </c>
      <c r="L95" s="30">
        <v>0</v>
      </c>
    </row>
    <row r="96" spans="1:12" ht="15" hidden="1" customHeight="1">
      <c r="A96" s="29">
        <v>36739</v>
      </c>
      <c r="B96" s="30">
        <v>171</v>
      </c>
      <c r="C96" s="30">
        <v>8436</v>
      </c>
      <c r="D96" s="30">
        <v>9722</v>
      </c>
      <c r="E96" s="30">
        <v>143</v>
      </c>
      <c r="F96" s="30">
        <v>34327</v>
      </c>
      <c r="G96" s="30">
        <v>53242</v>
      </c>
      <c r="H96" s="30">
        <v>153</v>
      </c>
      <c r="I96" s="30">
        <v>17549</v>
      </c>
      <c r="J96" s="30">
        <v>28637</v>
      </c>
      <c r="K96" s="30">
        <v>0</v>
      </c>
      <c r="L96" s="30">
        <v>0</v>
      </c>
    </row>
    <row r="97" spans="1:12" ht="15" hidden="1" customHeight="1">
      <c r="A97" s="29">
        <v>36770</v>
      </c>
      <c r="B97" s="30">
        <v>499</v>
      </c>
      <c r="C97" s="30">
        <v>18763</v>
      </c>
      <c r="D97" s="30">
        <v>18597</v>
      </c>
      <c r="E97" s="30">
        <v>213</v>
      </c>
      <c r="F97" s="30">
        <v>45323</v>
      </c>
      <c r="G97" s="30">
        <v>71955</v>
      </c>
      <c r="H97" s="30">
        <v>71</v>
      </c>
      <c r="I97" s="30">
        <v>10779</v>
      </c>
      <c r="J97" s="30">
        <v>16664</v>
      </c>
      <c r="K97" s="30">
        <v>0</v>
      </c>
      <c r="L97" s="30">
        <v>0</v>
      </c>
    </row>
    <row r="98" spans="1:12" ht="15" hidden="1" customHeight="1">
      <c r="A98" s="29">
        <v>36800</v>
      </c>
      <c r="B98" s="30">
        <v>315</v>
      </c>
      <c r="C98" s="30">
        <v>12505</v>
      </c>
      <c r="D98" s="30">
        <v>11263</v>
      </c>
      <c r="E98" s="30">
        <v>189</v>
      </c>
      <c r="F98" s="30">
        <v>36773</v>
      </c>
      <c r="G98" s="30">
        <v>50304</v>
      </c>
      <c r="H98" s="30">
        <v>39</v>
      </c>
      <c r="I98" s="30">
        <v>7362</v>
      </c>
      <c r="J98" s="30">
        <v>12674</v>
      </c>
      <c r="K98" s="30">
        <v>158</v>
      </c>
      <c r="L98" s="30">
        <v>240</v>
      </c>
    </row>
    <row r="99" spans="1:12" ht="15" hidden="1" customHeight="1">
      <c r="A99" s="29">
        <v>36831</v>
      </c>
      <c r="B99" s="30">
        <v>174</v>
      </c>
      <c r="C99" s="30">
        <v>8599</v>
      </c>
      <c r="D99" s="30">
        <v>8705</v>
      </c>
      <c r="E99" s="30">
        <v>165</v>
      </c>
      <c r="F99" s="30">
        <v>36340</v>
      </c>
      <c r="G99" s="30">
        <v>57749</v>
      </c>
      <c r="H99" s="30">
        <v>56</v>
      </c>
      <c r="I99" s="30">
        <v>6848</v>
      </c>
      <c r="J99" s="30">
        <v>10746</v>
      </c>
      <c r="K99" s="30">
        <v>8056</v>
      </c>
      <c r="L99" s="30">
        <v>14500</v>
      </c>
    </row>
    <row r="100" spans="1:12" ht="15" hidden="1" customHeight="1">
      <c r="A100" s="29">
        <v>36861</v>
      </c>
      <c r="B100" s="30">
        <v>64</v>
      </c>
      <c r="C100" s="30">
        <v>2960</v>
      </c>
      <c r="D100" s="30">
        <v>3190</v>
      </c>
      <c r="E100" s="30">
        <v>117</v>
      </c>
      <c r="F100" s="30">
        <v>25147</v>
      </c>
      <c r="G100" s="30">
        <v>38769</v>
      </c>
      <c r="H100" s="30">
        <v>32</v>
      </c>
      <c r="I100" s="30">
        <v>5501</v>
      </c>
      <c r="J100" s="30">
        <v>9373</v>
      </c>
      <c r="K100" s="30">
        <v>329</v>
      </c>
      <c r="L100" s="30">
        <v>330</v>
      </c>
    </row>
    <row r="101" spans="1:12" ht="15" hidden="1" customHeight="1">
      <c r="A101" s="29">
        <v>36892</v>
      </c>
      <c r="B101" s="30">
        <v>148</v>
      </c>
      <c r="C101" s="30">
        <v>7786</v>
      </c>
      <c r="D101" s="30">
        <v>7737</v>
      </c>
      <c r="E101" s="30">
        <v>130</v>
      </c>
      <c r="F101" s="30">
        <v>27593</v>
      </c>
      <c r="G101" s="30">
        <v>43072</v>
      </c>
      <c r="H101" s="30">
        <v>49</v>
      </c>
      <c r="I101" s="30">
        <v>8191</v>
      </c>
      <c r="J101" s="30">
        <v>13202</v>
      </c>
      <c r="K101" s="30">
        <v>0</v>
      </c>
      <c r="L101" s="30">
        <v>0</v>
      </c>
    </row>
    <row r="102" spans="1:12" ht="15" hidden="1" customHeight="1">
      <c r="A102" s="29">
        <v>36923</v>
      </c>
      <c r="B102" s="30">
        <v>305</v>
      </c>
      <c r="C102" s="30">
        <v>12859</v>
      </c>
      <c r="D102" s="30">
        <v>11286</v>
      </c>
      <c r="E102" s="30">
        <v>116</v>
      </c>
      <c r="F102" s="30">
        <v>29595</v>
      </c>
      <c r="G102" s="30">
        <v>40173</v>
      </c>
      <c r="H102" s="30">
        <v>97</v>
      </c>
      <c r="I102" s="30">
        <v>9535</v>
      </c>
      <c r="J102" s="30">
        <v>19629</v>
      </c>
      <c r="K102" s="30">
        <v>0</v>
      </c>
      <c r="L102" s="30">
        <v>0</v>
      </c>
    </row>
    <row r="103" spans="1:12" ht="15" hidden="1" customHeight="1">
      <c r="A103" s="29">
        <v>36951</v>
      </c>
      <c r="B103" s="30">
        <v>378</v>
      </c>
      <c r="C103" s="30">
        <v>19485</v>
      </c>
      <c r="D103" s="30">
        <v>15648</v>
      </c>
      <c r="E103" s="30">
        <v>166</v>
      </c>
      <c r="F103" s="30">
        <v>34224</v>
      </c>
      <c r="G103" s="30">
        <v>51840</v>
      </c>
      <c r="H103" s="30">
        <v>117</v>
      </c>
      <c r="I103" s="30">
        <v>15783</v>
      </c>
      <c r="J103" s="30">
        <v>27404</v>
      </c>
      <c r="K103" s="30">
        <v>0</v>
      </c>
      <c r="L103" s="30">
        <v>0</v>
      </c>
    </row>
    <row r="104" spans="1:12" ht="15" hidden="1" customHeight="1">
      <c r="A104" s="29">
        <v>36982</v>
      </c>
      <c r="B104" s="30">
        <v>291</v>
      </c>
      <c r="C104" s="30">
        <v>9892</v>
      </c>
      <c r="D104" s="30">
        <v>8824</v>
      </c>
      <c r="E104" s="30">
        <v>87</v>
      </c>
      <c r="F104" s="30">
        <v>20632</v>
      </c>
      <c r="G104" s="30">
        <v>28753</v>
      </c>
      <c r="H104" s="30">
        <v>53</v>
      </c>
      <c r="I104" s="30">
        <v>8220</v>
      </c>
      <c r="J104" s="30">
        <v>13016</v>
      </c>
      <c r="K104" s="30">
        <v>0</v>
      </c>
      <c r="L104" s="30">
        <v>0</v>
      </c>
    </row>
    <row r="105" spans="1:12" ht="15" hidden="1" customHeight="1">
      <c r="A105" s="29">
        <v>37012</v>
      </c>
      <c r="B105" s="30">
        <v>237</v>
      </c>
      <c r="C105" s="30">
        <v>8537</v>
      </c>
      <c r="D105" s="30">
        <v>8555</v>
      </c>
      <c r="E105" s="30">
        <v>152</v>
      </c>
      <c r="F105" s="30">
        <v>31331</v>
      </c>
      <c r="G105" s="30">
        <v>44546</v>
      </c>
      <c r="H105" s="30">
        <v>39</v>
      </c>
      <c r="I105" s="30">
        <v>6520</v>
      </c>
      <c r="J105" s="30">
        <v>12627</v>
      </c>
      <c r="K105" s="30">
        <v>138</v>
      </c>
      <c r="L105" s="30">
        <v>330</v>
      </c>
    </row>
    <row r="106" spans="1:12" ht="15" hidden="1" customHeight="1">
      <c r="A106" s="29">
        <v>37043</v>
      </c>
      <c r="B106" s="30">
        <v>136</v>
      </c>
      <c r="C106" s="30">
        <v>6888</v>
      </c>
      <c r="D106" s="30">
        <v>8025</v>
      </c>
      <c r="E106" s="30">
        <v>130</v>
      </c>
      <c r="F106" s="30">
        <v>28203</v>
      </c>
      <c r="G106" s="30">
        <v>41594</v>
      </c>
      <c r="H106" s="30">
        <v>109</v>
      </c>
      <c r="I106" s="30">
        <v>15811</v>
      </c>
      <c r="J106" s="30">
        <v>18184</v>
      </c>
      <c r="K106" s="30">
        <v>0</v>
      </c>
      <c r="L106" s="30">
        <v>0</v>
      </c>
    </row>
    <row r="107" spans="1:12" ht="15" hidden="1" customHeight="1">
      <c r="A107" s="29">
        <v>37073</v>
      </c>
      <c r="B107" s="30">
        <v>119</v>
      </c>
      <c r="C107" s="30">
        <v>6043</v>
      </c>
      <c r="D107" s="30">
        <v>7058</v>
      </c>
      <c r="E107" s="30">
        <v>159</v>
      </c>
      <c r="F107" s="30">
        <v>35796</v>
      </c>
      <c r="G107" s="30">
        <v>51589</v>
      </c>
      <c r="H107" s="30">
        <v>86</v>
      </c>
      <c r="I107" s="30">
        <v>12060</v>
      </c>
      <c r="J107" s="30">
        <v>19794</v>
      </c>
      <c r="K107" s="30">
        <v>1135</v>
      </c>
      <c r="L107" s="30">
        <v>901</v>
      </c>
    </row>
    <row r="108" spans="1:12" ht="15" hidden="1" customHeight="1">
      <c r="A108" s="29">
        <v>37104</v>
      </c>
      <c r="B108" s="30">
        <v>107</v>
      </c>
      <c r="C108" s="30">
        <v>5294</v>
      </c>
      <c r="D108" s="30">
        <v>6213</v>
      </c>
      <c r="E108" s="30">
        <v>169</v>
      </c>
      <c r="F108" s="30">
        <v>35077</v>
      </c>
      <c r="G108" s="30">
        <v>54705</v>
      </c>
      <c r="H108" s="30">
        <v>88</v>
      </c>
      <c r="I108" s="30">
        <v>11584</v>
      </c>
      <c r="J108" s="30">
        <v>21125</v>
      </c>
      <c r="K108" s="30">
        <v>1104</v>
      </c>
      <c r="L108" s="30">
        <v>1200</v>
      </c>
    </row>
    <row r="109" spans="1:12" ht="15" hidden="1" customHeight="1">
      <c r="A109" s="29">
        <v>37135</v>
      </c>
      <c r="B109" s="30">
        <v>194</v>
      </c>
      <c r="C109" s="30">
        <v>6854</v>
      </c>
      <c r="D109" s="30">
        <v>6933</v>
      </c>
      <c r="E109" s="30">
        <v>148</v>
      </c>
      <c r="F109" s="30">
        <v>28687</v>
      </c>
      <c r="G109" s="30">
        <v>40945</v>
      </c>
      <c r="H109" s="30">
        <v>88</v>
      </c>
      <c r="I109" s="30">
        <v>12341</v>
      </c>
      <c r="J109" s="30">
        <v>20063</v>
      </c>
      <c r="K109" s="30">
        <v>17825</v>
      </c>
      <c r="L109" s="30">
        <v>80000</v>
      </c>
    </row>
    <row r="110" spans="1:12" ht="15" hidden="1" customHeight="1">
      <c r="A110" s="29">
        <v>37165</v>
      </c>
      <c r="B110" s="30">
        <v>172</v>
      </c>
      <c r="C110" s="30">
        <v>6763</v>
      </c>
      <c r="D110" s="30">
        <v>7797</v>
      </c>
      <c r="E110" s="30">
        <v>160</v>
      </c>
      <c r="F110" s="30">
        <v>31583</v>
      </c>
      <c r="G110" s="30">
        <v>47102</v>
      </c>
      <c r="H110" s="30">
        <v>62</v>
      </c>
      <c r="I110" s="30">
        <v>6034</v>
      </c>
      <c r="J110" s="30">
        <v>9647</v>
      </c>
      <c r="K110" s="30">
        <v>0</v>
      </c>
      <c r="L110" s="30">
        <v>0</v>
      </c>
    </row>
    <row r="111" spans="1:12" ht="15" hidden="1" customHeight="1">
      <c r="A111" s="29">
        <v>37196</v>
      </c>
      <c r="B111" s="30">
        <v>160</v>
      </c>
      <c r="C111" s="30">
        <v>7250</v>
      </c>
      <c r="D111" s="30">
        <v>8688</v>
      </c>
      <c r="E111" s="30">
        <v>155</v>
      </c>
      <c r="F111" s="30">
        <v>30812</v>
      </c>
      <c r="G111" s="30">
        <v>44380</v>
      </c>
      <c r="H111" s="30">
        <v>50</v>
      </c>
      <c r="I111" s="30">
        <v>9929</v>
      </c>
      <c r="J111" s="30">
        <v>20524</v>
      </c>
      <c r="K111" s="30">
        <v>0</v>
      </c>
      <c r="L111" s="30">
        <v>0</v>
      </c>
    </row>
    <row r="112" spans="1:12" ht="15" hidden="1" customHeight="1">
      <c r="A112" s="29">
        <v>37226</v>
      </c>
      <c r="B112" s="30">
        <v>57</v>
      </c>
      <c r="C112" s="30">
        <v>2740</v>
      </c>
      <c r="D112" s="30">
        <v>3511</v>
      </c>
      <c r="E112" s="30">
        <v>113</v>
      </c>
      <c r="F112" s="30">
        <v>23322</v>
      </c>
      <c r="G112" s="30">
        <v>38443</v>
      </c>
      <c r="H112" s="30">
        <v>30</v>
      </c>
      <c r="I112" s="30">
        <v>5227</v>
      </c>
      <c r="J112" s="30">
        <v>8988</v>
      </c>
      <c r="K112" s="30">
        <v>98</v>
      </c>
      <c r="L112" s="30">
        <v>127</v>
      </c>
    </row>
    <row r="113" spans="1:12" ht="15" hidden="1" customHeight="1">
      <c r="A113" s="29">
        <v>37257</v>
      </c>
      <c r="B113" s="30">
        <v>152</v>
      </c>
      <c r="C113" s="30">
        <v>5693</v>
      </c>
      <c r="D113" s="30">
        <v>5874</v>
      </c>
      <c r="E113" s="30">
        <v>122</v>
      </c>
      <c r="F113" s="30">
        <v>26884</v>
      </c>
      <c r="G113" s="30">
        <v>42929</v>
      </c>
      <c r="H113" s="30">
        <v>176</v>
      </c>
      <c r="I113" s="30">
        <v>26596</v>
      </c>
      <c r="J113" s="30">
        <v>34038</v>
      </c>
      <c r="K113" s="30">
        <v>556</v>
      </c>
      <c r="L113" s="30">
        <v>1000</v>
      </c>
    </row>
    <row r="114" spans="1:12" ht="15" hidden="1" customHeight="1">
      <c r="A114" s="29">
        <v>37288</v>
      </c>
      <c r="B114" s="30">
        <v>107</v>
      </c>
      <c r="C114" s="30">
        <v>5824</v>
      </c>
      <c r="D114" s="30">
        <v>7363</v>
      </c>
      <c r="E114" s="30">
        <v>130</v>
      </c>
      <c r="F114" s="30">
        <v>28082</v>
      </c>
      <c r="G114" s="30">
        <v>44419</v>
      </c>
      <c r="H114" s="30">
        <v>38</v>
      </c>
      <c r="I114" s="30">
        <v>5352</v>
      </c>
      <c r="J114" s="30">
        <v>10258</v>
      </c>
      <c r="K114" s="30">
        <v>29597</v>
      </c>
      <c r="L114" s="30">
        <v>30821</v>
      </c>
    </row>
    <row r="115" spans="1:12" ht="15" hidden="1" customHeight="1">
      <c r="A115" s="29">
        <v>37316</v>
      </c>
      <c r="B115" s="30">
        <v>250</v>
      </c>
      <c r="C115" s="30">
        <v>9923</v>
      </c>
      <c r="D115" s="30">
        <v>9464</v>
      </c>
      <c r="E115" s="30">
        <v>122</v>
      </c>
      <c r="F115" s="30">
        <v>24642</v>
      </c>
      <c r="G115" s="30">
        <v>33469</v>
      </c>
      <c r="H115" s="30">
        <v>72</v>
      </c>
      <c r="I115" s="30">
        <v>11803</v>
      </c>
      <c r="J115" s="30">
        <v>28551</v>
      </c>
      <c r="K115" s="30">
        <v>0</v>
      </c>
      <c r="L115" s="30">
        <v>0</v>
      </c>
    </row>
    <row r="116" spans="1:12" ht="15" hidden="1" customHeight="1">
      <c r="A116" s="29">
        <v>37347</v>
      </c>
      <c r="B116" s="30">
        <v>229</v>
      </c>
      <c r="C116" s="30">
        <v>9125</v>
      </c>
      <c r="D116" s="30">
        <v>9160</v>
      </c>
      <c r="E116" s="30">
        <v>160</v>
      </c>
      <c r="F116" s="30">
        <v>40223</v>
      </c>
      <c r="G116" s="30">
        <v>58838</v>
      </c>
      <c r="H116" s="30">
        <v>65</v>
      </c>
      <c r="I116" s="30">
        <v>8125</v>
      </c>
      <c r="J116" s="30">
        <v>13938</v>
      </c>
      <c r="K116" s="30">
        <v>0</v>
      </c>
      <c r="L116" s="30">
        <v>0</v>
      </c>
    </row>
    <row r="117" spans="1:12" ht="15" hidden="1" customHeight="1">
      <c r="A117" s="29">
        <v>37377</v>
      </c>
      <c r="B117" s="30">
        <v>171</v>
      </c>
      <c r="C117" s="30">
        <v>6949</v>
      </c>
      <c r="D117" s="30">
        <v>6565</v>
      </c>
      <c r="E117" s="30">
        <v>175</v>
      </c>
      <c r="F117" s="30">
        <v>34519</v>
      </c>
      <c r="G117" s="30">
        <v>51364</v>
      </c>
      <c r="H117" s="30">
        <v>35</v>
      </c>
      <c r="I117" s="30">
        <v>5594</v>
      </c>
      <c r="J117" s="30">
        <v>8452</v>
      </c>
      <c r="K117" s="30">
        <v>1226</v>
      </c>
      <c r="L117" s="30">
        <v>1594</v>
      </c>
    </row>
    <row r="118" spans="1:12" ht="15" hidden="1" customHeight="1">
      <c r="A118" s="29">
        <v>37408</v>
      </c>
      <c r="B118" s="30">
        <v>371</v>
      </c>
      <c r="C118" s="30">
        <v>13058</v>
      </c>
      <c r="D118" s="30">
        <v>9662</v>
      </c>
      <c r="E118" s="30">
        <v>157</v>
      </c>
      <c r="F118" s="30">
        <v>40044</v>
      </c>
      <c r="G118" s="30">
        <v>69339</v>
      </c>
      <c r="H118" s="30">
        <v>29</v>
      </c>
      <c r="I118" s="30">
        <v>5103</v>
      </c>
      <c r="J118" s="30">
        <v>9443</v>
      </c>
      <c r="K118" s="30">
        <v>461</v>
      </c>
      <c r="L118" s="30">
        <v>600</v>
      </c>
    </row>
    <row r="119" spans="1:12" ht="15" hidden="1" customHeight="1">
      <c r="A119" s="29">
        <v>37438</v>
      </c>
      <c r="B119" s="30">
        <v>165</v>
      </c>
      <c r="C119" s="30">
        <v>7043</v>
      </c>
      <c r="D119" s="30">
        <v>6872</v>
      </c>
      <c r="E119" s="30">
        <v>158</v>
      </c>
      <c r="F119" s="30">
        <v>34638</v>
      </c>
      <c r="G119" s="30">
        <v>56167</v>
      </c>
      <c r="H119" s="30">
        <v>85</v>
      </c>
      <c r="I119" s="30">
        <v>16252</v>
      </c>
      <c r="J119" s="30">
        <v>27688</v>
      </c>
      <c r="K119" s="30">
        <v>0</v>
      </c>
      <c r="L119" s="30">
        <v>0</v>
      </c>
    </row>
    <row r="120" spans="1:12" ht="15" hidden="1" customHeight="1">
      <c r="A120" s="29">
        <v>37469</v>
      </c>
      <c r="B120" s="30">
        <v>252</v>
      </c>
      <c r="C120" s="30">
        <v>10022</v>
      </c>
      <c r="D120" s="30">
        <v>9283</v>
      </c>
      <c r="E120" s="30">
        <v>183</v>
      </c>
      <c r="F120" s="30">
        <v>42148</v>
      </c>
      <c r="G120" s="30">
        <v>66874</v>
      </c>
      <c r="H120" s="30">
        <v>81</v>
      </c>
      <c r="I120" s="30">
        <v>18975</v>
      </c>
      <c r="J120" s="30">
        <v>33611</v>
      </c>
      <c r="K120" s="30">
        <v>0</v>
      </c>
      <c r="L120" s="30">
        <v>0</v>
      </c>
    </row>
    <row r="121" spans="1:12" ht="15" hidden="1" customHeight="1">
      <c r="A121" s="29">
        <v>37500</v>
      </c>
      <c r="B121" s="30">
        <v>148</v>
      </c>
      <c r="C121" s="30">
        <v>7394</v>
      </c>
      <c r="D121" s="30">
        <v>8434</v>
      </c>
      <c r="E121" s="30">
        <v>176</v>
      </c>
      <c r="F121" s="30">
        <v>41787</v>
      </c>
      <c r="G121" s="30">
        <v>66777</v>
      </c>
      <c r="H121" s="30">
        <v>114</v>
      </c>
      <c r="I121" s="30">
        <v>20627</v>
      </c>
      <c r="J121" s="30">
        <v>38564</v>
      </c>
      <c r="K121" s="30">
        <v>330</v>
      </c>
      <c r="L121" s="30">
        <v>420</v>
      </c>
    </row>
    <row r="122" spans="1:12" ht="15" hidden="1" customHeight="1">
      <c r="A122" s="29">
        <v>37530</v>
      </c>
      <c r="B122" s="30">
        <v>193</v>
      </c>
      <c r="C122" s="30">
        <v>8503</v>
      </c>
      <c r="D122" s="30">
        <v>8632</v>
      </c>
      <c r="E122" s="30">
        <v>238</v>
      </c>
      <c r="F122" s="30">
        <v>55990</v>
      </c>
      <c r="G122" s="30">
        <v>94104</v>
      </c>
      <c r="H122" s="30">
        <v>216</v>
      </c>
      <c r="I122" s="30">
        <v>33706</v>
      </c>
      <c r="J122" s="30">
        <v>64741</v>
      </c>
      <c r="K122" s="30">
        <v>38156</v>
      </c>
      <c r="L122" s="30">
        <v>465010</v>
      </c>
    </row>
    <row r="123" spans="1:12" ht="15" hidden="1" customHeight="1">
      <c r="A123" s="29">
        <v>37561</v>
      </c>
      <c r="B123" s="30">
        <v>147</v>
      </c>
      <c r="C123" s="30">
        <v>6811</v>
      </c>
      <c r="D123" s="30">
        <v>7420</v>
      </c>
      <c r="E123" s="30">
        <v>174</v>
      </c>
      <c r="F123" s="30">
        <v>38866</v>
      </c>
      <c r="G123" s="30">
        <v>71648</v>
      </c>
      <c r="H123" s="30">
        <v>107</v>
      </c>
      <c r="I123" s="30">
        <v>23080</v>
      </c>
      <c r="J123" s="30">
        <v>40907</v>
      </c>
      <c r="K123" s="30">
        <v>226</v>
      </c>
      <c r="L123" s="30">
        <v>285</v>
      </c>
    </row>
    <row r="124" spans="1:12" ht="15" hidden="1" customHeight="1">
      <c r="A124" s="29">
        <v>37591</v>
      </c>
      <c r="B124" s="30">
        <v>112</v>
      </c>
      <c r="C124" s="30">
        <v>5093</v>
      </c>
      <c r="D124" s="30">
        <v>5917</v>
      </c>
      <c r="E124" s="30">
        <v>135</v>
      </c>
      <c r="F124" s="30">
        <v>30502</v>
      </c>
      <c r="G124" s="30">
        <v>52576</v>
      </c>
      <c r="H124" s="30">
        <v>78</v>
      </c>
      <c r="I124" s="30">
        <v>10735</v>
      </c>
      <c r="J124" s="30">
        <v>18474</v>
      </c>
      <c r="K124" s="30">
        <v>0</v>
      </c>
      <c r="L124" s="30">
        <v>0</v>
      </c>
    </row>
    <row r="125" spans="1:12" ht="15" hidden="1" customHeight="1">
      <c r="A125" s="29">
        <v>37622</v>
      </c>
      <c r="B125" s="30">
        <v>1468</v>
      </c>
      <c r="C125" s="30">
        <v>45605</v>
      </c>
      <c r="D125" s="30">
        <v>29965</v>
      </c>
      <c r="E125" s="30">
        <v>134</v>
      </c>
      <c r="F125" s="30">
        <v>33461</v>
      </c>
      <c r="G125" s="30">
        <v>55676</v>
      </c>
      <c r="H125" s="30">
        <v>52</v>
      </c>
      <c r="I125" s="30">
        <v>8352</v>
      </c>
      <c r="J125" s="30">
        <v>19589</v>
      </c>
      <c r="K125" s="30">
        <v>0</v>
      </c>
      <c r="L125" s="30">
        <v>0</v>
      </c>
    </row>
    <row r="126" spans="1:12" ht="15" hidden="1" customHeight="1">
      <c r="A126" s="29">
        <v>37653</v>
      </c>
      <c r="B126" s="30">
        <v>503</v>
      </c>
      <c r="C126" s="30">
        <v>19195</v>
      </c>
      <c r="D126" s="30">
        <v>12500</v>
      </c>
      <c r="E126" s="30">
        <v>156</v>
      </c>
      <c r="F126" s="30">
        <v>37309</v>
      </c>
      <c r="G126" s="30">
        <v>62203</v>
      </c>
      <c r="H126" s="30">
        <v>140</v>
      </c>
      <c r="I126" s="30">
        <v>30911</v>
      </c>
      <c r="J126" s="30">
        <v>103125</v>
      </c>
      <c r="K126" s="30">
        <v>10350</v>
      </c>
      <c r="L126" s="30">
        <v>28000</v>
      </c>
    </row>
    <row r="127" spans="1:12" ht="15" hidden="1" customHeight="1">
      <c r="A127" s="29">
        <v>37681</v>
      </c>
      <c r="B127" s="30">
        <v>249</v>
      </c>
      <c r="C127" s="30">
        <v>10186</v>
      </c>
      <c r="D127" s="30">
        <v>8666</v>
      </c>
      <c r="E127" s="30">
        <v>189</v>
      </c>
      <c r="F127" s="30">
        <v>45459</v>
      </c>
      <c r="G127" s="30">
        <v>81441</v>
      </c>
      <c r="H127" s="30">
        <v>130</v>
      </c>
      <c r="I127" s="30">
        <v>30130</v>
      </c>
      <c r="J127" s="30">
        <v>92539</v>
      </c>
      <c r="K127" s="30">
        <v>2619</v>
      </c>
      <c r="L127" s="30">
        <v>5800</v>
      </c>
    </row>
    <row r="128" spans="1:12" ht="15" hidden="1" customHeight="1">
      <c r="A128" s="29">
        <v>37712</v>
      </c>
      <c r="B128" s="30">
        <v>609</v>
      </c>
      <c r="C128" s="30">
        <v>21667</v>
      </c>
      <c r="D128" s="30">
        <v>16122</v>
      </c>
      <c r="E128" s="30">
        <v>151</v>
      </c>
      <c r="F128" s="30">
        <v>36568</v>
      </c>
      <c r="G128" s="30">
        <v>68938</v>
      </c>
      <c r="H128" s="30">
        <v>156</v>
      </c>
      <c r="I128" s="30">
        <v>24988</v>
      </c>
      <c r="J128" s="30">
        <v>46242</v>
      </c>
      <c r="K128" s="30">
        <v>474</v>
      </c>
      <c r="L128" s="30">
        <v>720</v>
      </c>
    </row>
    <row r="129" spans="1:12" ht="15" hidden="1" customHeight="1">
      <c r="A129" s="29">
        <v>37742</v>
      </c>
      <c r="B129" s="30">
        <v>2594</v>
      </c>
      <c r="C129" s="30">
        <v>90339</v>
      </c>
      <c r="D129" s="30">
        <v>44814</v>
      </c>
      <c r="E129" s="30">
        <v>204</v>
      </c>
      <c r="F129" s="30">
        <v>49018</v>
      </c>
      <c r="G129" s="30">
        <v>85907</v>
      </c>
      <c r="H129" s="30">
        <v>94</v>
      </c>
      <c r="I129" s="30">
        <v>18036</v>
      </c>
      <c r="J129" s="30">
        <v>37804</v>
      </c>
      <c r="K129" s="30">
        <v>1115</v>
      </c>
      <c r="L129" s="30">
        <v>2788</v>
      </c>
    </row>
    <row r="130" spans="1:12" ht="15" hidden="1" customHeight="1">
      <c r="A130" s="29">
        <v>37773</v>
      </c>
      <c r="B130" s="30">
        <v>345</v>
      </c>
      <c r="C130" s="30">
        <v>13546</v>
      </c>
      <c r="D130" s="30">
        <v>9642</v>
      </c>
      <c r="E130" s="30">
        <v>203</v>
      </c>
      <c r="F130" s="30">
        <v>49371</v>
      </c>
      <c r="G130" s="30">
        <v>104492</v>
      </c>
      <c r="H130" s="30">
        <v>259</v>
      </c>
      <c r="I130" s="30">
        <v>36033</v>
      </c>
      <c r="J130" s="30">
        <v>83977</v>
      </c>
      <c r="K130" s="30">
        <v>1228</v>
      </c>
      <c r="L130" s="30">
        <v>1645</v>
      </c>
    </row>
    <row r="131" spans="1:12" ht="15" hidden="1" customHeight="1">
      <c r="A131" s="29">
        <v>37803</v>
      </c>
      <c r="B131" s="30">
        <v>2651</v>
      </c>
      <c r="C131" s="30">
        <v>91768</v>
      </c>
      <c r="D131" s="30">
        <v>45113</v>
      </c>
      <c r="E131" s="30">
        <v>207</v>
      </c>
      <c r="F131" s="30">
        <v>48606</v>
      </c>
      <c r="G131" s="30">
        <v>97744</v>
      </c>
      <c r="H131" s="30">
        <v>124</v>
      </c>
      <c r="I131" s="30">
        <v>27800</v>
      </c>
      <c r="J131" s="30">
        <v>67253</v>
      </c>
      <c r="K131" s="30">
        <v>423</v>
      </c>
      <c r="L131" s="30">
        <v>600</v>
      </c>
    </row>
    <row r="132" spans="1:12" ht="15" hidden="1" customHeight="1">
      <c r="A132" s="29">
        <v>37834</v>
      </c>
      <c r="B132" s="30">
        <v>141</v>
      </c>
      <c r="C132" s="30">
        <v>6340</v>
      </c>
      <c r="D132" s="30">
        <v>6570</v>
      </c>
      <c r="E132" s="30">
        <v>208</v>
      </c>
      <c r="F132" s="30">
        <v>48120</v>
      </c>
      <c r="G132" s="30">
        <v>89384</v>
      </c>
      <c r="H132" s="30">
        <v>494</v>
      </c>
      <c r="I132" s="30">
        <v>46718</v>
      </c>
      <c r="J132" s="30">
        <v>104477</v>
      </c>
      <c r="K132" s="30">
        <v>586</v>
      </c>
      <c r="L132" s="30">
        <v>614</v>
      </c>
    </row>
    <row r="133" spans="1:12" ht="15" hidden="1" customHeight="1">
      <c r="A133" s="29">
        <v>37865</v>
      </c>
      <c r="B133" s="30">
        <v>794</v>
      </c>
      <c r="C133" s="30">
        <v>26284</v>
      </c>
      <c r="D133" s="30">
        <v>19443</v>
      </c>
      <c r="E133" s="30">
        <v>200</v>
      </c>
      <c r="F133" s="30">
        <v>43534</v>
      </c>
      <c r="G133" s="30">
        <v>79119</v>
      </c>
      <c r="H133" s="30">
        <v>130</v>
      </c>
      <c r="I133" s="30">
        <v>36357</v>
      </c>
      <c r="J133" s="30">
        <v>68854</v>
      </c>
      <c r="K133" s="30">
        <v>800</v>
      </c>
      <c r="L133" s="30">
        <v>1600</v>
      </c>
    </row>
    <row r="134" spans="1:12" ht="15" hidden="1" customHeight="1">
      <c r="A134" s="29">
        <v>37895</v>
      </c>
      <c r="B134" s="30">
        <v>777</v>
      </c>
      <c r="C134" s="30">
        <v>25528</v>
      </c>
      <c r="D134" s="30">
        <v>18731</v>
      </c>
      <c r="E134" s="30">
        <v>213</v>
      </c>
      <c r="F134" s="30">
        <v>50697</v>
      </c>
      <c r="G134" s="30">
        <v>93742</v>
      </c>
      <c r="H134" s="30">
        <v>131</v>
      </c>
      <c r="I134" s="30">
        <v>21083</v>
      </c>
      <c r="J134" s="30">
        <v>47402</v>
      </c>
      <c r="K134" s="30">
        <v>250</v>
      </c>
      <c r="L134" s="30">
        <v>375</v>
      </c>
    </row>
    <row r="135" spans="1:12" ht="15" hidden="1" customHeight="1">
      <c r="A135" s="29">
        <v>37926</v>
      </c>
      <c r="B135" s="30">
        <v>56</v>
      </c>
      <c r="C135" s="30">
        <v>3342</v>
      </c>
      <c r="D135" s="30">
        <v>4111</v>
      </c>
      <c r="E135" s="30">
        <v>201</v>
      </c>
      <c r="F135" s="30">
        <v>44679</v>
      </c>
      <c r="G135" s="30">
        <v>82552</v>
      </c>
      <c r="H135" s="30">
        <v>292</v>
      </c>
      <c r="I135" s="30">
        <v>45552</v>
      </c>
      <c r="J135" s="30">
        <v>99393</v>
      </c>
      <c r="K135" s="30">
        <v>4907</v>
      </c>
      <c r="L135" s="30">
        <v>13700</v>
      </c>
    </row>
    <row r="136" spans="1:12" ht="15" hidden="1" customHeight="1">
      <c r="A136" s="29">
        <v>37956</v>
      </c>
      <c r="B136" s="30">
        <v>68</v>
      </c>
      <c r="C136" s="30">
        <v>3856</v>
      </c>
      <c r="D136" s="30">
        <v>4982</v>
      </c>
      <c r="E136" s="30">
        <v>189</v>
      </c>
      <c r="F136" s="30">
        <v>40637</v>
      </c>
      <c r="G136" s="30">
        <v>69874</v>
      </c>
      <c r="H136" s="30">
        <v>141</v>
      </c>
      <c r="I136" s="30">
        <v>23887</v>
      </c>
      <c r="J136" s="30">
        <v>47773</v>
      </c>
      <c r="K136" s="30">
        <v>3734</v>
      </c>
      <c r="L136" s="30">
        <v>13956</v>
      </c>
    </row>
    <row r="137" spans="1:12" ht="15" hidden="1" customHeight="1">
      <c r="A137" s="29">
        <v>37987</v>
      </c>
      <c r="B137" s="30">
        <v>92</v>
      </c>
      <c r="C137" s="30">
        <v>4335</v>
      </c>
      <c r="D137" s="30">
        <v>5046</v>
      </c>
      <c r="E137" s="30">
        <v>196</v>
      </c>
      <c r="F137" s="30">
        <v>43448</v>
      </c>
      <c r="G137" s="30">
        <v>86239</v>
      </c>
      <c r="H137" s="30">
        <v>66</v>
      </c>
      <c r="I137" s="30">
        <v>10924</v>
      </c>
      <c r="J137" s="30">
        <v>27010</v>
      </c>
      <c r="K137" s="30">
        <v>85</v>
      </c>
      <c r="L137" s="30">
        <v>90</v>
      </c>
    </row>
    <row r="138" spans="1:12" ht="15" hidden="1" customHeight="1">
      <c r="A138" s="29">
        <v>38018</v>
      </c>
      <c r="B138" s="30">
        <v>763</v>
      </c>
      <c r="C138" s="30">
        <v>24834</v>
      </c>
      <c r="D138" s="30">
        <v>18928</v>
      </c>
      <c r="E138" s="30">
        <v>204</v>
      </c>
      <c r="F138" s="30">
        <v>48691</v>
      </c>
      <c r="G138" s="30">
        <v>88592</v>
      </c>
      <c r="H138" s="30">
        <v>115</v>
      </c>
      <c r="I138" s="30">
        <v>23973</v>
      </c>
      <c r="J138" s="30">
        <v>56732</v>
      </c>
      <c r="K138" s="30">
        <v>48351</v>
      </c>
      <c r="L138" s="30">
        <v>752360</v>
      </c>
    </row>
    <row r="139" spans="1:12" ht="15" hidden="1" customHeight="1">
      <c r="A139" s="29">
        <v>38047</v>
      </c>
      <c r="B139" s="30">
        <v>291</v>
      </c>
      <c r="C139" s="30">
        <v>11123</v>
      </c>
      <c r="D139" s="30">
        <v>11776</v>
      </c>
      <c r="E139" s="30">
        <v>249</v>
      </c>
      <c r="F139" s="30">
        <v>51335</v>
      </c>
      <c r="G139" s="30">
        <v>97780</v>
      </c>
      <c r="H139" s="30">
        <v>135</v>
      </c>
      <c r="I139" s="30">
        <v>39842</v>
      </c>
      <c r="J139" s="30">
        <v>79259</v>
      </c>
      <c r="K139" s="30">
        <v>0</v>
      </c>
      <c r="L139" s="30">
        <v>0</v>
      </c>
    </row>
    <row r="140" spans="1:12" ht="15" hidden="1" customHeight="1">
      <c r="A140" s="29">
        <v>38078</v>
      </c>
      <c r="B140" s="30">
        <v>472</v>
      </c>
      <c r="C140" s="30">
        <v>15443</v>
      </c>
      <c r="D140" s="30">
        <v>12499</v>
      </c>
      <c r="E140" s="30">
        <v>229</v>
      </c>
      <c r="F140" s="30">
        <v>42287</v>
      </c>
      <c r="G140" s="30">
        <v>90002</v>
      </c>
      <c r="H140" s="30">
        <v>79</v>
      </c>
      <c r="I140" s="30">
        <v>17456</v>
      </c>
      <c r="J140" s="30">
        <v>48444</v>
      </c>
      <c r="K140" s="30">
        <v>565</v>
      </c>
      <c r="L140" s="30">
        <v>1101</v>
      </c>
    </row>
    <row r="141" spans="1:12" ht="15" hidden="1" customHeight="1">
      <c r="A141" s="29">
        <v>38108</v>
      </c>
      <c r="B141" s="30">
        <v>438</v>
      </c>
      <c r="C141" s="30">
        <v>15704</v>
      </c>
      <c r="D141" s="30">
        <v>15021</v>
      </c>
      <c r="E141" s="30">
        <v>226</v>
      </c>
      <c r="F141" s="30">
        <v>58649</v>
      </c>
      <c r="G141" s="30">
        <v>121368</v>
      </c>
      <c r="H141" s="30">
        <v>186</v>
      </c>
      <c r="I141" s="30">
        <v>37034</v>
      </c>
      <c r="J141" s="30">
        <v>91432</v>
      </c>
      <c r="K141" s="30">
        <v>9764</v>
      </c>
      <c r="L141" s="30">
        <v>27361</v>
      </c>
    </row>
    <row r="142" spans="1:12" ht="15" hidden="1" customHeight="1">
      <c r="A142" s="29">
        <v>38139</v>
      </c>
      <c r="B142" s="30">
        <v>417</v>
      </c>
      <c r="C142" s="30">
        <v>15594</v>
      </c>
      <c r="D142" s="30">
        <v>15380</v>
      </c>
      <c r="E142" s="30">
        <v>231</v>
      </c>
      <c r="F142" s="30">
        <v>54514</v>
      </c>
      <c r="G142" s="30">
        <v>108328</v>
      </c>
      <c r="H142" s="30">
        <v>361</v>
      </c>
      <c r="I142" s="30">
        <v>58281</v>
      </c>
      <c r="J142" s="30">
        <v>118857</v>
      </c>
      <c r="K142" s="30">
        <v>2963</v>
      </c>
      <c r="L142" s="30">
        <v>4536</v>
      </c>
    </row>
    <row r="143" spans="1:12" ht="15" hidden="1" customHeight="1">
      <c r="A143" s="29">
        <v>38169</v>
      </c>
      <c r="B143" s="30">
        <v>560</v>
      </c>
      <c r="C143" s="30">
        <v>18494</v>
      </c>
      <c r="D143" s="30">
        <v>15133</v>
      </c>
      <c r="E143" s="30">
        <v>224</v>
      </c>
      <c r="F143" s="30">
        <v>57682</v>
      </c>
      <c r="G143" s="30">
        <v>119325</v>
      </c>
      <c r="H143" s="30">
        <v>372</v>
      </c>
      <c r="I143" s="30">
        <v>58613</v>
      </c>
      <c r="J143" s="30">
        <v>145560</v>
      </c>
      <c r="K143" s="30">
        <v>376</v>
      </c>
      <c r="L143" s="30">
        <v>492</v>
      </c>
    </row>
    <row r="144" spans="1:12" ht="15" hidden="1" customHeight="1">
      <c r="A144" s="29">
        <v>38200</v>
      </c>
      <c r="B144" s="30">
        <v>388</v>
      </c>
      <c r="C144" s="30">
        <v>12165</v>
      </c>
      <c r="D144" s="30">
        <v>11204</v>
      </c>
      <c r="E144" s="30">
        <v>213</v>
      </c>
      <c r="F144" s="30">
        <v>51545</v>
      </c>
      <c r="G144" s="30">
        <v>105953</v>
      </c>
      <c r="H144" s="30">
        <v>450</v>
      </c>
      <c r="I144" s="30">
        <v>64595</v>
      </c>
      <c r="J144" s="30">
        <v>172794</v>
      </c>
      <c r="K144" s="30">
        <v>43</v>
      </c>
      <c r="L144" s="30">
        <v>65</v>
      </c>
    </row>
    <row r="145" spans="1:12" ht="15" hidden="1" customHeight="1">
      <c r="A145" s="29">
        <v>38231</v>
      </c>
      <c r="B145" s="30">
        <v>305</v>
      </c>
      <c r="C145" s="30">
        <v>11424</v>
      </c>
      <c r="D145" s="30">
        <v>12341</v>
      </c>
      <c r="E145" s="30">
        <v>204</v>
      </c>
      <c r="F145" s="30">
        <v>45096</v>
      </c>
      <c r="G145" s="30">
        <v>84682</v>
      </c>
      <c r="H145" s="30">
        <v>224</v>
      </c>
      <c r="I145" s="30">
        <v>56364</v>
      </c>
      <c r="J145" s="30">
        <v>143082</v>
      </c>
      <c r="K145" s="30">
        <v>104</v>
      </c>
      <c r="L145" s="30">
        <v>156</v>
      </c>
    </row>
    <row r="146" spans="1:12" ht="15" hidden="1" customHeight="1">
      <c r="A146" s="29">
        <v>38261</v>
      </c>
      <c r="B146" s="30">
        <v>416</v>
      </c>
      <c r="C146" s="30">
        <v>11954</v>
      </c>
      <c r="D146" s="30">
        <v>12415</v>
      </c>
      <c r="E146" s="30">
        <v>249</v>
      </c>
      <c r="F146" s="30">
        <v>54971</v>
      </c>
      <c r="G146" s="30">
        <v>107507</v>
      </c>
      <c r="H146" s="30">
        <v>392</v>
      </c>
      <c r="I146" s="30">
        <v>72518</v>
      </c>
      <c r="J146" s="30">
        <v>188454</v>
      </c>
      <c r="K146" s="30">
        <v>300</v>
      </c>
      <c r="L146" s="30">
        <v>540</v>
      </c>
    </row>
    <row r="147" spans="1:12" ht="15" hidden="1" customHeight="1">
      <c r="A147" s="29">
        <v>38292</v>
      </c>
      <c r="B147" s="30">
        <v>326</v>
      </c>
      <c r="C147" s="30">
        <v>12892</v>
      </c>
      <c r="D147" s="30">
        <v>15410</v>
      </c>
      <c r="E147" s="30">
        <v>256</v>
      </c>
      <c r="F147" s="30">
        <v>59635</v>
      </c>
      <c r="G147" s="30">
        <v>140850</v>
      </c>
      <c r="H147" s="30">
        <v>269</v>
      </c>
      <c r="I147" s="30">
        <v>59468</v>
      </c>
      <c r="J147" s="30">
        <v>147357</v>
      </c>
      <c r="K147" s="30">
        <v>2797</v>
      </c>
      <c r="L147" s="30">
        <v>15550</v>
      </c>
    </row>
    <row r="148" spans="1:12" ht="15" hidden="1" customHeight="1">
      <c r="A148" s="29">
        <v>38322</v>
      </c>
      <c r="B148" s="30">
        <v>290</v>
      </c>
      <c r="C148" s="30">
        <v>10056</v>
      </c>
      <c r="D148" s="30">
        <v>12342</v>
      </c>
      <c r="E148" s="30">
        <v>175</v>
      </c>
      <c r="F148" s="30">
        <v>39593</v>
      </c>
      <c r="G148" s="30">
        <v>83338</v>
      </c>
      <c r="H148" s="30">
        <v>121</v>
      </c>
      <c r="I148" s="30">
        <v>19491</v>
      </c>
      <c r="J148" s="30">
        <v>48950</v>
      </c>
      <c r="K148" s="30">
        <v>717</v>
      </c>
      <c r="L148" s="30">
        <v>900</v>
      </c>
    </row>
    <row r="149" spans="1:12" ht="15" hidden="1" customHeight="1">
      <c r="A149" s="29">
        <v>38353</v>
      </c>
      <c r="B149" s="30">
        <v>289</v>
      </c>
      <c r="C149" s="30">
        <v>10477</v>
      </c>
      <c r="D149" s="30">
        <v>11286</v>
      </c>
      <c r="E149" s="30">
        <v>169</v>
      </c>
      <c r="F149" s="30">
        <v>39600</v>
      </c>
      <c r="G149" s="30">
        <v>93338</v>
      </c>
      <c r="H149" s="30">
        <v>482</v>
      </c>
      <c r="I149" s="30">
        <v>94133</v>
      </c>
      <c r="J149" s="30">
        <v>273402</v>
      </c>
      <c r="K149" s="30">
        <v>93</v>
      </c>
      <c r="L149" s="30">
        <v>166</v>
      </c>
    </row>
    <row r="150" spans="1:12" ht="15" hidden="1" customHeight="1">
      <c r="A150" s="29">
        <v>38384</v>
      </c>
      <c r="B150" s="30">
        <v>385</v>
      </c>
      <c r="C150" s="30">
        <v>13296</v>
      </c>
      <c r="D150" s="30">
        <v>15555</v>
      </c>
      <c r="E150" s="30">
        <v>186</v>
      </c>
      <c r="F150" s="30">
        <v>43309</v>
      </c>
      <c r="G150" s="30">
        <v>102285</v>
      </c>
      <c r="H150" s="30">
        <v>417</v>
      </c>
      <c r="I150" s="30">
        <v>81782</v>
      </c>
      <c r="J150" s="30">
        <v>221307</v>
      </c>
      <c r="K150" s="30">
        <v>0</v>
      </c>
      <c r="L150" s="30">
        <v>0</v>
      </c>
    </row>
    <row r="151" spans="1:12" ht="15" hidden="1" customHeight="1">
      <c r="A151" s="29">
        <v>38412</v>
      </c>
      <c r="B151" s="30">
        <v>115</v>
      </c>
      <c r="C151" s="30">
        <v>5464</v>
      </c>
      <c r="D151" s="30">
        <v>6975</v>
      </c>
      <c r="E151" s="30">
        <v>185</v>
      </c>
      <c r="F151" s="30">
        <v>44415</v>
      </c>
      <c r="G151" s="30">
        <v>103095</v>
      </c>
      <c r="H151" s="30">
        <v>315</v>
      </c>
      <c r="I151" s="30">
        <v>67341</v>
      </c>
      <c r="J151" s="30">
        <v>183057</v>
      </c>
      <c r="K151" s="30">
        <v>0</v>
      </c>
      <c r="L151" s="30">
        <v>0</v>
      </c>
    </row>
    <row r="152" spans="1:12" ht="15" hidden="1" customHeight="1">
      <c r="A152" s="29">
        <v>38443</v>
      </c>
      <c r="B152" s="30">
        <v>234</v>
      </c>
      <c r="C152" s="30">
        <v>10481</v>
      </c>
      <c r="D152" s="30">
        <v>10862</v>
      </c>
      <c r="E152" s="30">
        <v>201</v>
      </c>
      <c r="F152" s="30">
        <v>47781</v>
      </c>
      <c r="G152" s="30">
        <v>117825</v>
      </c>
      <c r="H152" s="30">
        <v>366</v>
      </c>
      <c r="I152" s="30">
        <v>81571</v>
      </c>
      <c r="J152" s="30">
        <v>228931</v>
      </c>
      <c r="K152" s="30">
        <v>0</v>
      </c>
      <c r="L152" s="30">
        <v>0</v>
      </c>
    </row>
    <row r="153" spans="1:12" ht="15" hidden="1" customHeight="1">
      <c r="A153" s="29">
        <v>38473</v>
      </c>
      <c r="B153" s="30">
        <v>459</v>
      </c>
      <c r="C153" s="30">
        <v>15994</v>
      </c>
      <c r="D153" s="30">
        <v>12970</v>
      </c>
      <c r="E153" s="30">
        <v>215</v>
      </c>
      <c r="F153" s="30">
        <v>48733</v>
      </c>
      <c r="G153" s="30">
        <v>119872</v>
      </c>
      <c r="H153" s="30">
        <v>333</v>
      </c>
      <c r="I153" s="30">
        <v>55722</v>
      </c>
      <c r="J153" s="30">
        <v>150433</v>
      </c>
      <c r="K153" s="30">
        <v>2001</v>
      </c>
      <c r="L153" s="30">
        <v>4084</v>
      </c>
    </row>
    <row r="154" spans="1:12" ht="15" hidden="1" customHeight="1">
      <c r="A154" s="29">
        <v>38504</v>
      </c>
      <c r="B154" s="30">
        <v>105</v>
      </c>
      <c r="C154" s="30">
        <v>5852</v>
      </c>
      <c r="D154" s="30">
        <v>10762</v>
      </c>
      <c r="E154" s="30">
        <v>243</v>
      </c>
      <c r="F154" s="30">
        <v>54559</v>
      </c>
      <c r="G154" s="30">
        <v>141319</v>
      </c>
      <c r="H154" s="30">
        <v>759</v>
      </c>
      <c r="I154" s="30">
        <v>105942</v>
      </c>
      <c r="J154" s="30">
        <v>308234</v>
      </c>
      <c r="K154" s="30">
        <v>292</v>
      </c>
      <c r="L154" s="30">
        <v>496</v>
      </c>
    </row>
    <row r="155" spans="1:12" ht="15" hidden="1" customHeight="1">
      <c r="A155" s="29">
        <v>38534</v>
      </c>
      <c r="B155" s="30">
        <v>344</v>
      </c>
      <c r="C155" s="30">
        <v>13310</v>
      </c>
      <c r="D155" s="30">
        <v>12835</v>
      </c>
      <c r="E155" s="30">
        <v>240</v>
      </c>
      <c r="F155" s="30">
        <v>52789</v>
      </c>
      <c r="G155" s="30">
        <v>136754</v>
      </c>
      <c r="H155" s="30">
        <v>527</v>
      </c>
      <c r="I155" s="30">
        <v>95634</v>
      </c>
      <c r="J155" s="30">
        <v>289125</v>
      </c>
      <c r="K155" s="30">
        <v>511</v>
      </c>
      <c r="L155" s="30">
        <v>888</v>
      </c>
    </row>
    <row r="156" spans="1:12" ht="15" hidden="1" customHeight="1">
      <c r="A156" s="29">
        <v>38565</v>
      </c>
      <c r="B156" s="30">
        <v>162</v>
      </c>
      <c r="C156" s="30">
        <v>7943</v>
      </c>
      <c r="D156" s="30">
        <v>12312</v>
      </c>
      <c r="E156" s="30">
        <v>249</v>
      </c>
      <c r="F156" s="30">
        <v>53379</v>
      </c>
      <c r="G156" s="30">
        <v>135254</v>
      </c>
      <c r="H156" s="30">
        <v>358</v>
      </c>
      <c r="I156" s="30">
        <v>70041</v>
      </c>
      <c r="J156" s="30">
        <v>192707</v>
      </c>
      <c r="K156" s="30">
        <v>0</v>
      </c>
      <c r="L156" s="30">
        <v>0</v>
      </c>
    </row>
    <row r="157" spans="1:12" ht="15" hidden="1" customHeight="1">
      <c r="A157" s="29">
        <v>38596</v>
      </c>
      <c r="B157" s="30">
        <v>137</v>
      </c>
      <c r="C157" s="30">
        <v>6595</v>
      </c>
      <c r="D157" s="30">
        <v>10186</v>
      </c>
      <c r="E157" s="30">
        <v>261</v>
      </c>
      <c r="F157" s="30">
        <v>63791</v>
      </c>
      <c r="G157" s="30">
        <v>167155</v>
      </c>
      <c r="H157" s="30">
        <v>828</v>
      </c>
      <c r="I157" s="30">
        <v>168300</v>
      </c>
      <c r="J157" s="30">
        <v>585251</v>
      </c>
      <c r="K157" s="30">
        <v>0</v>
      </c>
      <c r="L157" s="30">
        <v>0</v>
      </c>
    </row>
    <row r="158" spans="1:12" ht="15" hidden="1" customHeight="1">
      <c r="A158" s="29">
        <v>38626</v>
      </c>
      <c r="B158" s="30">
        <v>149</v>
      </c>
      <c r="C158" s="30">
        <v>7780</v>
      </c>
      <c r="D158" s="30">
        <v>13507</v>
      </c>
      <c r="E158" s="30">
        <v>316</v>
      </c>
      <c r="F158" s="30">
        <v>64636</v>
      </c>
      <c r="G158" s="30">
        <v>165193</v>
      </c>
      <c r="H158" s="30">
        <v>470</v>
      </c>
      <c r="I158" s="30">
        <v>92746</v>
      </c>
      <c r="J158" s="30">
        <v>302232</v>
      </c>
      <c r="K158" s="30">
        <v>0</v>
      </c>
      <c r="L158" s="30">
        <v>0</v>
      </c>
    </row>
    <row r="159" spans="1:12" ht="15" hidden="1" customHeight="1">
      <c r="A159" s="29">
        <v>38657</v>
      </c>
      <c r="B159" s="30">
        <v>173</v>
      </c>
      <c r="C159" s="30">
        <v>8452</v>
      </c>
      <c r="D159" s="30">
        <v>14652</v>
      </c>
      <c r="E159" s="30">
        <v>257</v>
      </c>
      <c r="F159" s="30">
        <v>59511</v>
      </c>
      <c r="G159" s="30">
        <v>154413</v>
      </c>
      <c r="H159" s="30">
        <v>522</v>
      </c>
      <c r="I159" s="30">
        <v>77432</v>
      </c>
      <c r="J159" s="30">
        <v>231710</v>
      </c>
      <c r="K159" s="30">
        <v>5276</v>
      </c>
      <c r="L159" s="30">
        <v>23766</v>
      </c>
    </row>
    <row r="160" spans="1:12" ht="15" hidden="1" customHeight="1">
      <c r="A160" s="29">
        <v>38687</v>
      </c>
      <c r="B160" s="30">
        <v>46</v>
      </c>
      <c r="C160" s="30">
        <v>2538</v>
      </c>
      <c r="D160" s="30">
        <v>5343</v>
      </c>
      <c r="E160" s="30">
        <v>213</v>
      </c>
      <c r="F160" s="30">
        <v>48468</v>
      </c>
      <c r="G160" s="30">
        <v>123438</v>
      </c>
      <c r="H160" s="30">
        <v>305</v>
      </c>
      <c r="I160" s="30">
        <v>50219</v>
      </c>
      <c r="J160" s="30">
        <v>144916</v>
      </c>
      <c r="K160" s="30">
        <v>2073</v>
      </c>
      <c r="L160" s="30">
        <v>4146</v>
      </c>
    </row>
    <row r="161" spans="1:12" ht="15" hidden="1" customHeight="1">
      <c r="A161" s="29">
        <v>38718</v>
      </c>
      <c r="B161" s="30">
        <v>63</v>
      </c>
      <c r="C161" s="30">
        <v>3178</v>
      </c>
      <c r="D161" s="30">
        <v>7078</v>
      </c>
      <c r="E161" s="30">
        <v>241</v>
      </c>
      <c r="F161" s="30">
        <v>48119</v>
      </c>
      <c r="G161" s="30">
        <v>133669</v>
      </c>
      <c r="H161" s="30">
        <v>318</v>
      </c>
      <c r="I161" s="30">
        <v>62503</v>
      </c>
      <c r="J161" s="30">
        <v>199658</v>
      </c>
      <c r="K161" s="30">
        <v>0</v>
      </c>
      <c r="L161" s="30">
        <v>0</v>
      </c>
    </row>
    <row r="162" spans="1:12" ht="15" hidden="1" customHeight="1">
      <c r="A162" s="29">
        <v>38749</v>
      </c>
      <c r="B162" s="30">
        <v>60</v>
      </c>
      <c r="C162" s="30">
        <v>3236</v>
      </c>
      <c r="D162" s="30">
        <v>7125</v>
      </c>
      <c r="E162" s="30">
        <v>219</v>
      </c>
      <c r="F162" s="30">
        <v>47951</v>
      </c>
      <c r="G162" s="30">
        <v>131280</v>
      </c>
      <c r="H162" s="30">
        <v>323</v>
      </c>
      <c r="I162" s="30">
        <v>63619</v>
      </c>
      <c r="J162" s="30">
        <v>214913</v>
      </c>
      <c r="K162" s="30">
        <v>8218</v>
      </c>
      <c r="L162" s="30">
        <v>14382</v>
      </c>
    </row>
    <row r="163" spans="1:12" ht="15" hidden="1" customHeight="1">
      <c r="A163" s="29">
        <v>38777</v>
      </c>
      <c r="B163" s="30">
        <v>82</v>
      </c>
      <c r="C163" s="30">
        <v>4360</v>
      </c>
      <c r="D163" s="30">
        <v>11554</v>
      </c>
      <c r="E163" s="30">
        <v>235</v>
      </c>
      <c r="F163" s="30">
        <v>49244</v>
      </c>
      <c r="G163" s="30">
        <v>135289</v>
      </c>
      <c r="H163" s="30">
        <v>258</v>
      </c>
      <c r="I163" s="30">
        <v>47200</v>
      </c>
      <c r="J163" s="30">
        <v>152504</v>
      </c>
      <c r="K163" s="30">
        <v>1630</v>
      </c>
      <c r="L163" s="30">
        <v>5506</v>
      </c>
    </row>
    <row r="164" spans="1:12" ht="15" hidden="1" customHeight="1">
      <c r="A164" s="29">
        <v>38808</v>
      </c>
      <c r="B164" s="30">
        <v>79</v>
      </c>
      <c r="C164" s="30">
        <v>4201</v>
      </c>
      <c r="D164" s="30">
        <v>10045</v>
      </c>
      <c r="E164" s="30">
        <v>214</v>
      </c>
      <c r="F164" s="30">
        <v>48596</v>
      </c>
      <c r="G164" s="30">
        <v>143076</v>
      </c>
      <c r="H164" s="30">
        <v>179</v>
      </c>
      <c r="I164" s="30">
        <v>37070</v>
      </c>
      <c r="J164" s="30">
        <v>140277</v>
      </c>
      <c r="K164" s="30">
        <v>0</v>
      </c>
      <c r="L164" s="30">
        <v>0</v>
      </c>
    </row>
    <row r="165" spans="1:12" ht="15" hidden="1" customHeight="1">
      <c r="A165" s="29">
        <v>38838</v>
      </c>
      <c r="B165" s="30">
        <v>124</v>
      </c>
      <c r="C165" s="30">
        <v>6629</v>
      </c>
      <c r="D165" s="30">
        <v>17284</v>
      </c>
      <c r="E165" s="30">
        <v>280</v>
      </c>
      <c r="F165" s="30">
        <v>63053</v>
      </c>
      <c r="G165" s="30">
        <v>189389</v>
      </c>
      <c r="H165" s="30">
        <v>430</v>
      </c>
      <c r="I165" s="30">
        <v>47160</v>
      </c>
      <c r="J165" s="30">
        <v>152704</v>
      </c>
      <c r="K165" s="30">
        <v>565</v>
      </c>
      <c r="L165" s="30">
        <v>1695</v>
      </c>
    </row>
    <row r="166" spans="1:12" ht="15" hidden="1" customHeight="1">
      <c r="A166" s="29">
        <v>38869</v>
      </c>
      <c r="B166" s="30">
        <v>83</v>
      </c>
      <c r="C166" s="30">
        <v>4693</v>
      </c>
      <c r="D166" s="30">
        <v>12141</v>
      </c>
      <c r="E166" s="30">
        <v>280</v>
      </c>
      <c r="F166" s="30">
        <v>70734</v>
      </c>
      <c r="G166" s="30">
        <v>232440</v>
      </c>
      <c r="H166" s="30">
        <v>396</v>
      </c>
      <c r="I166" s="30">
        <v>77831</v>
      </c>
      <c r="J166" s="30">
        <v>293820</v>
      </c>
      <c r="K166" s="30">
        <v>11890</v>
      </c>
      <c r="L166" s="30">
        <v>101000</v>
      </c>
    </row>
    <row r="167" spans="1:12" ht="15" hidden="1" customHeight="1">
      <c r="A167" s="29">
        <v>38899</v>
      </c>
      <c r="B167" s="30">
        <v>196</v>
      </c>
      <c r="C167" s="30">
        <v>9192</v>
      </c>
      <c r="D167" s="30">
        <v>15466</v>
      </c>
      <c r="E167" s="30">
        <v>239</v>
      </c>
      <c r="F167" s="30">
        <v>53385</v>
      </c>
      <c r="G167" s="30">
        <v>171299</v>
      </c>
      <c r="H167" s="30">
        <v>401</v>
      </c>
      <c r="I167" s="30">
        <v>72228</v>
      </c>
      <c r="J167" s="30">
        <v>277178</v>
      </c>
      <c r="K167" s="30">
        <v>2371</v>
      </c>
      <c r="L167" s="30">
        <v>9513</v>
      </c>
    </row>
    <row r="168" spans="1:12" ht="15" hidden="1" customHeight="1">
      <c r="A168" s="29">
        <v>38930</v>
      </c>
      <c r="B168" s="30">
        <v>131</v>
      </c>
      <c r="C168" s="30">
        <v>7210</v>
      </c>
      <c r="D168" s="30">
        <v>18416</v>
      </c>
      <c r="E168" s="30">
        <v>313</v>
      </c>
      <c r="F168" s="30">
        <v>67762</v>
      </c>
      <c r="G168" s="30">
        <v>217884</v>
      </c>
      <c r="H168" s="30">
        <v>530</v>
      </c>
      <c r="I168" s="30">
        <v>89993</v>
      </c>
      <c r="J168" s="30">
        <v>319912</v>
      </c>
      <c r="K168" s="30">
        <v>214</v>
      </c>
      <c r="L168" s="30">
        <v>882</v>
      </c>
    </row>
    <row r="169" spans="1:12" ht="15" hidden="1" customHeight="1">
      <c r="A169" s="29">
        <v>38961</v>
      </c>
      <c r="B169" s="30">
        <v>146</v>
      </c>
      <c r="C169" s="30">
        <v>7461</v>
      </c>
      <c r="D169" s="30">
        <v>17987</v>
      </c>
      <c r="E169" s="30">
        <v>268</v>
      </c>
      <c r="F169" s="30">
        <v>64672</v>
      </c>
      <c r="G169" s="30">
        <v>220515</v>
      </c>
      <c r="H169" s="30">
        <v>318</v>
      </c>
      <c r="I169" s="30">
        <v>47167</v>
      </c>
      <c r="J169" s="30">
        <v>182481</v>
      </c>
      <c r="K169" s="30">
        <v>506</v>
      </c>
      <c r="L169" s="30">
        <v>2000</v>
      </c>
    </row>
    <row r="170" spans="1:12" ht="15" hidden="1" customHeight="1">
      <c r="A170" s="29">
        <v>38991</v>
      </c>
      <c r="B170" s="30">
        <v>125</v>
      </c>
      <c r="C170" s="30">
        <v>6938</v>
      </c>
      <c r="D170" s="30">
        <v>20241</v>
      </c>
      <c r="E170" s="30">
        <v>280</v>
      </c>
      <c r="F170" s="30">
        <v>65316</v>
      </c>
      <c r="G170" s="30">
        <v>213988</v>
      </c>
      <c r="H170" s="30">
        <v>484</v>
      </c>
      <c r="I170" s="30">
        <v>81261</v>
      </c>
      <c r="J170" s="30">
        <v>307913</v>
      </c>
      <c r="K170" s="30">
        <v>3888</v>
      </c>
      <c r="L170" s="30">
        <v>16880</v>
      </c>
    </row>
    <row r="171" spans="1:12" ht="15" hidden="1" customHeight="1">
      <c r="A171" s="29">
        <v>39022</v>
      </c>
      <c r="B171" s="30">
        <v>78</v>
      </c>
      <c r="C171" s="30">
        <v>4320</v>
      </c>
      <c r="D171" s="30">
        <v>14473</v>
      </c>
      <c r="E171" s="30">
        <v>239</v>
      </c>
      <c r="F171" s="30">
        <v>55393</v>
      </c>
      <c r="G171" s="30">
        <v>196206</v>
      </c>
      <c r="H171" s="30">
        <v>483</v>
      </c>
      <c r="I171" s="30">
        <v>76764</v>
      </c>
      <c r="J171" s="30">
        <v>274983</v>
      </c>
      <c r="K171" s="30">
        <v>935</v>
      </c>
      <c r="L171" s="30">
        <v>3111</v>
      </c>
    </row>
    <row r="172" spans="1:12" ht="15" hidden="1" customHeight="1">
      <c r="A172" s="29">
        <v>39052</v>
      </c>
      <c r="B172" s="30">
        <v>55</v>
      </c>
      <c r="C172" s="30">
        <v>2816</v>
      </c>
      <c r="D172" s="30">
        <v>9120</v>
      </c>
      <c r="E172" s="30">
        <v>181</v>
      </c>
      <c r="F172" s="30">
        <v>42060</v>
      </c>
      <c r="G172" s="30">
        <v>140934</v>
      </c>
      <c r="H172" s="30">
        <v>341</v>
      </c>
      <c r="I172" s="30">
        <v>52382</v>
      </c>
      <c r="J172" s="30">
        <v>193720</v>
      </c>
      <c r="K172" s="30">
        <v>0</v>
      </c>
      <c r="L172" s="30">
        <v>0</v>
      </c>
    </row>
    <row r="173" spans="1:12" ht="15" hidden="1" customHeight="1">
      <c r="A173" s="29">
        <v>39083</v>
      </c>
      <c r="B173" s="30">
        <v>87</v>
      </c>
      <c r="C173" s="30">
        <v>5058</v>
      </c>
      <c r="D173" s="30">
        <v>16683</v>
      </c>
      <c r="E173" s="30">
        <v>160</v>
      </c>
      <c r="F173" s="30">
        <v>36324</v>
      </c>
      <c r="G173" s="30">
        <v>144075</v>
      </c>
      <c r="H173" s="30">
        <v>321</v>
      </c>
      <c r="I173" s="30">
        <v>38733</v>
      </c>
      <c r="J173" s="30">
        <v>138216</v>
      </c>
      <c r="K173" s="30">
        <v>1092</v>
      </c>
      <c r="L173" s="30">
        <v>3513</v>
      </c>
    </row>
    <row r="174" spans="1:12" ht="15" hidden="1" customHeight="1">
      <c r="A174" s="29">
        <v>39114</v>
      </c>
      <c r="B174" s="30">
        <v>73</v>
      </c>
      <c r="C174" s="30">
        <v>4262</v>
      </c>
      <c r="D174" s="30">
        <v>14958</v>
      </c>
      <c r="E174" s="30">
        <v>207</v>
      </c>
      <c r="F174" s="30">
        <v>52667</v>
      </c>
      <c r="G174" s="30">
        <v>181235</v>
      </c>
      <c r="H174" s="30">
        <v>679</v>
      </c>
      <c r="I174" s="30">
        <v>73225</v>
      </c>
      <c r="J174" s="30">
        <v>261834</v>
      </c>
      <c r="K174" s="30">
        <v>580</v>
      </c>
      <c r="L174" s="30">
        <v>2797</v>
      </c>
    </row>
    <row r="175" spans="1:12" ht="15" hidden="1" customHeight="1">
      <c r="A175" s="29">
        <v>39142</v>
      </c>
      <c r="B175" s="30">
        <v>113</v>
      </c>
      <c r="C175" s="30">
        <v>6034</v>
      </c>
      <c r="D175" s="30">
        <v>17402</v>
      </c>
      <c r="E175" s="30">
        <v>249</v>
      </c>
      <c r="F175" s="30">
        <v>52059</v>
      </c>
      <c r="G175" s="30">
        <v>179560</v>
      </c>
      <c r="H175" s="30">
        <v>748</v>
      </c>
      <c r="I175" s="30">
        <v>68508</v>
      </c>
      <c r="J175" s="30">
        <v>249788</v>
      </c>
      <c r="K175" s="30">
        <v>0</v>
      </c>
      <c r="L175" s="30">
        <v>0</v>
      </c>
    </row>
    <row r="176" spans="1:12" ht="15" hidden="1" customHeight="1">
      <c r="A176" s="29">
        <v>39173</v>
      </c>
      <c r="B176" s="30">
        <v>78</v>
      </c>
      <c r="C176" s="30">
        <v>4330</v>
      </c>
      <c r="D176" s="30">
        <v>12804</v>
      </c>
      <c r="E176" s="30">
        <v>215</v>
      </c>
      <c r="F176" s="30">
        <v>47903</v>
      </c>
      <c r="G176" s="30">
        <v>173256</v>
      </c>
      <c r="H176" s="30">
        <v>374</v>
      </c>
      <c r="I176" s="30">
        <v>48121</v>
      </c>
      <c r="J176" s="30">
        <v>192526</v>
      </c>
      <c r="K176" s="30">
        <v>14542</v>
      </c>
      <c r="L176" s="30">
        <v>69015</v>
      </c>
    </row>
    <row r="177" spans="1:12" ht="15" hidden="1" customHeight="1">
      <c r="A177" s="29">
        <v>39203</v>
      </c>
      <c r="B177" s="30">
        <v>87</v>
      </c>
      <c r="C177" s="30">
        <v>4776</v>
      </c>
      <c r="D177" s="30">
        <v>14635</v>
      </c>
      <c r="E177" s="30">
        <v>273</v>
      </c>
      <c r="F177" s="30">
        <v>66210</v>
      </c>
      <c r="G177" s="30">
        <v>258684</v>
      </c>
      <c r="H177" s="30">
        <v>804</v>
      </c>
      <c r="I177" s="30">
        <v>74934</v>
      </c>
      <c r="J177" s="30">
        <v>264508</v>
      </c>
      <c r="K177" s="30">
        <v>0</v>
      </c>
      <c r="L177" s="30">
        <v>0</v>
      </c>
    </row>
    <row r="178" spans="1:12" ht="15" hidden="1" customHeight="1">
      <c r="A178" s="29">
        <v>39234</v>
      </c>
      <c r="B178" s="30">
        <v>82</v>
      </c>
      <c r="C178" s="30">
        <v>4625</v>
      </c>
      <c r="D178" s="30">
        <v>12525</v>
      </c>
      <c r="E178" s="30">
        <v>211</v>
      </c>
      <c r="F178" s="30">
        <v>49713</v>
      </c>
      <c r="G178" s="30">
        <v>175061</v>
      </c>
      <c r="H178" s="30">
        <v>762</v>
      </c>
      <c r="I178" s="30">
        <v>100730</v>
      </c>
      <c r="J178" s="30">
        <v>465843</v>
      </c>
      <c r="K178" s="30">
        <v>596</v>
      </c>
      <c r="L178" s="30">
        <v>1788</v>
      </c>
    </row>
    <row r="179" spans="1:12" ht="15" hidden="1" customHeight="1">
      <c r="A179" s="29">
        <v>39264</v>
      </c>
      <c r="B179" s="30">
        <v>106</v>
      </c>
      <c r="C179" s="30">
        <v>6096</v>
      </c>
      <c r="D179" s="30">
        <v>24056</v>
      </c>
      <c r="E179" s="30">
        <v>255</v>
      </c>
      <c r="F179" s="30">
        <v>68572</v>
      </c>
      <c r="G179" s="30">
        <v>312275</v>
      </c>
      <c r="H179" s="30">
        <v>271</v>
      </c>
      <c r="I179" s="30">
        <v>43298</v>
      </c>
      <c r="J179" s="30">
        <v>226536</v>
      </c>
      <c r="K179" s="30">
        <v>3668</v>
      </c>
      <c r="L179" s="30">
        <v>13936</v>
      </c>
    </row>
    <row r="180" spans="1:12" ht="15" hidden="1" customHeight="1">
      <c r="A180" s="29">
        <v>39295</v>
      </c>
      <c r="B180" s="30">
        <v>126</v>
      </c>
      <c r="C180" s="30">
        <v>7441</v>
      </c>
      <c r="D180" s="30">
        <v>27717</v>
      </c>
      <c r="E180" s="30">
        <v>192</v>
      </c>
      <c r="F180" s="30">
        <v>47490</v>
      </c>
      <c r="G180" s="30">
        <v>199363</v>
      </c>
      <c r="H180" s="30">
        <v>484</v>
      </c>
      <c r="I180" s="30">
        <v>63865</v>
      </c>
      <c r="J180" s="30">
        <v>247894</v>
      </c>
      <c r="K180" s="30">
        <v>0</v>
      </c>
      <c r="L180" s="30">
        <v>0</v>
      </c>
    </row>
    <row r="181" spans="1:12" ht="15" hidden="1" customHeight="1">
      <c r="A181" s="29">
        <v>39326</v>
      </c>
      <c r="B181" s="30">
        <v>70</v>
      </c>
      <c r="C181" s="30">
        <v>4373</v>
      </c>
      <c r="D181" s="30">
        <v>13443</v>
      </c>
      <c r="E181" s="30">
        <v>208</v>
      </c>
      <c r="F181" s="30">
        <v>50390</v>
      </c>
      <c r="G181" s="30">
        <v>188666</v>
      </c>
      <c r="H181" s="30">
        <v>315</v>
      </c>
      <c r="I181" s="30">
        <v>34672</v>
      </c>
      <c r="J181" s="30">
        <v>139428</v>
      </c>
      <c r="K181" s="30">
        <v>2775</v>
      </c>
      <c r="L181" s="30">
        <v>13875</v>
      </c>
    </row>
    <row r="182" spans="1:12" ht="15" hidden="1" customHeight="1">
      <c r="A182" s="29">
        <v>39356</v>
      </c>
      <c r="B182" s="30">
        <v>107</v>
      </c>
      <c r="C182" s="30">
        <v>6534</v>
      </c>
      <c r="D182" s="30">
        <v>24787</v>
      </c>
      <c r="E182" s="30">
        <v>246</v>
      </c>
      <c r="F182" s="30">
        <v>56280</v>
      </c>
      <c r="G182" s="30">
        <v>250967</v>
      </c>
      <c r="H182" s="30">
        <v>405</v>
      </c>
      <c r="I182" s="30">
        <v>92460</v>
      </c>
      <c r="J182" s="30">
        <v>386978</v>
      </c>
      <c r="K182" s="30">
        <v>1279</v>
      </c>
      <c r="L182" s="30">
        <v>3520</v>
      </c>
    </row>
    <row r="183" spans="1:12" ht="15" hidden="1" customHeight="1">
      <c r="A183" s="29">
        <v>39387</v>
      </c>
      <c r="B183" s="30">
        <v>72</v>
      </c>
      <c r="C183" s="30">
        <v>4276</v>
      </c>
      <c r="D183" s="30">
        <v>14490</v>
      </c>
      <c r="E183" s="30">
        <v>196</v>
      </c>
      <c r="F183" s="30">
        <v>47607</v>
      </c>
      <c r="G183" s="30">
        <v>211649</v>
      </c>
      <c r="H183" s="30">
        <v>397</v>
      </c>
      <c r="I183" s="30">
        <v>68949</v>
      </c>
      <c r="J183" s="30">
        <v>348837</v>
      </c>
      <c r="K183" s="30">
        <v>0</v>
      </c>
      <c r="L183" s="30">
        <v>0</v>
      </c>
    </row>
    <row r="184" spans="1:12" ht="15" hidden="1" customHeight="1">
      <c r="A184" s="29">
        <v>39417</v>
      </c>
      <c r="B184" s="30">
        <v>72</v>
      </c>
      <c r="C184" s="30">
        <v>3962</v>
      </c>
      <c r="D184" s="30">
        <v>15224</v>
      </c>
      <c r="E184" s="30">
        <v>170</v>
      </c>
      <c r="F184" s="30">
        <v>38740</v>
      </c>
      <c r="G184" s="30">
        <v>156543</v>
      </c>
      <c r="H184" s="30">
        <v>474</v>
      </c>
      <c r="I184" s="30">
        <v>39593</v>
      </c>
      <c r="J184" s="30">
        <v>163913</v>
      </c>
      <c r="K184" s="30">
        <v>0</v>
      </c>
      <c r="L184" s="30">
        <v>0</v>
      </c>
    </row>
    <row r="185" spans="1:12" ht="15" hidden="1" customHeight="1">
      <c r="A185" s="29">
        <v>39448</v>
      </c>
      <c r="B185" s="30">
        <v>61</v>
      </c>
      <c r="C185" s="30">
        <v>3466</v>
      </c>
      <c r="D185" s="30">
        <v>15192</v>
      </c>
      <c r="E185" s="30">
        <v>190</v>
      </c>
      <c r="F185" s="30">
        <v>55122</v>
      </c>
      <c r="G185" s="30">
        <v>250222</v>
      </c>
      <c r="H185" s="30">
        <v>199</v>
      </c>
      <c r="I185" s="30">
        <v>36266</v>
      </c>
      <c r="J185" s="30">
        <v>213904</v>
      </c>
      <c r="K185" s="30">
        <v>1381</v>
      </c>
      <c r="L185" s="30">
        <v>7000</v>
      </c>
    </row>
    <row r="186" spans="1:12" ht="15" hidden="1" customHeight="1">
      <c r="A186" s="29">
        <v>39479</v>
      </c>
      <c r="B186" s="30">
        <v>83</v>
      </c>
      <c r="C186" s="30">
        <v>4569</v>
      </c>
      <c r="D186" s="30">
        <v>18647</v>
      </c>
      <c r="E186" s="30">
        <v>193</v>
      </c>
      <c r="F186" s="30">
        <v>54015</v>
      </c>
      <c r="G186" s="30">
        <v>247204</v>
      </c>
      <c r="H186" s="30">
        <v>1145</v>
      </c>
      <c r="I186" s="30">
        <v>116066</v>
      </c>
      <c r="J186" s="30">
        <v>616501</v>
      </c>
      <c r="K186" s="30">
        <v>205</v>
      </c>
      <c r="L186" s="30">
        <v>750</v>
      </c>
    </row>
    <row r="187" spans="1:12" ht="15" hidden="1" customHeight="1">
      <c r="A187" s="29">
        <v>39508</v>
      </c>
      <c r="B187" s="30">
        <v>69</v>
      </c>
      <c r="C187" s="30">
        <v>3938</v>
      </c>
      <c r="D187" s="30">
        <v>12973</v>
      </c>
      <c r="E187" s="30">
        <v>185</v>
      </c>
      <c r="F187" s="30">
        <v>58046</v>
      </c>
      <c r="G187" s="30">
        <v>262486</v>
      </c>
      <c r="H187" s="30">
        <v>267</v>
      </c>
      <c r="I187" s="30">
        <v>46955</v>
      </c>
      <c r="J187" s="30">
        <v>188988</v>
      </c>
      <c r="K187" s="30">
        <v>1497</v>
      </c>
      <c r="L187" s="30">
        <v>13473</v>
      </c>
    </row>
    <row r="188" spans="1:12" ht="15" hidden="1" customHeight="1">
      <c r="A188" s="29">
        <v>39539</v>
      </c>
      <c r="B188" s="30">
        <v>70</v>
      </c>
      <c r="C188" s="30">
        <v>4161</v>
      </c>
      <c r="D188" s="30">
        <v>16708</v>
      </c>
      <c r="E188" s="30">
        <v>200</v>
      </c>
      <c r="F188" s="30">
        <v>56573</v>
      </c>
      <c r="G188" s="30">
        <v>275639</v>
      </c>
      <c r="H188" s="30">
        <v>534</v>
      </c>
      <c r="I188" s="30">
        <v>135830</v>
      </c>
      <c r="J188" s="30">
        <v>654726</v>
      </c>
      <c r="K188" s="30">
        <v>8291</v>
      </c>
      <c r="L188" s="30">
        <v>39803</v>
      </c>
    </row>
    <row r="189" spans="1:12" ht="15" hidden="1" customHeight="1">
      <c r="A189" s="29">
        <v>39569</v>
      </c>
      <c r="B189" s="30">
        <v>88</v>
      </c>
      <c r="C189" s="30">
        <v>5075</v>
      </c>
      <c r="D189" s="30">
        <v>18943</v>
      </c>
      <c r="E189" s="30">
        <v>169</v>
      </c>
      <c r="F189" s="30">
        <v>40877</v>
      </c>
      <c r="G189" s="30">
        <v>168810</v>
      </c>
      <c r="H189" s="30">
        <v>663</v>
      </c>
      <c r="I189" s="30">
        <v>71248</v>
      </c>
      <c r="J189" s="30">
        <v>307511</v>
      </c>
      <c r="K189" s="30">
        <v>2393</v>
      </c>
      <c r="L189" s="30">
        <v>7191</v>
      </c>
    </row>
    <row r="190" spans="1:12" ht="15" hidden="1" customHeight="1">
      <c r="A190" s="29">
        <v>39600</v>
      </c>
      <c r="B190" s="30">
        <v>67</v>
      </c>
      <c r="C190" s="30">
        <v>3633</v>
      </c>
      <c r="D190" s="30">
        <v>14424</v>
      </c>
      <c r="E190" s="30">
        <v>230</v>
      </c>
      <c r="F190" s="30">
        <v>60669</v>
      </c>
      <c r="G190" s="30">
        <v>281204</v>
      </c>
      <c r="H190" s="30">
        <v>454</v>
      </c>
      <c r="I190" s="30">
        <v>53935</v>
      </c>
      <c r="J190" s="30">
        <v>242905</v>
      </c>
      <c r="K190" s="30">
        <v>191</v>
      </c>
      <c r="L190" s="30">
        <v>516</v>
      </c>
    </row>
    <row r="191" spans="1:12" ht="15" hidden="1" customHeight="1">
      <c r="A191" s="29">
        <v>39630</v>
      </c>
      <c r="B191" s="30">
        <v>513</v>
      </c>
      <c r="C191" s="30">
        <v>21596</v>
      </c>
      <c r="D191" s="30">
        <v>34911</v>
      </c>
      <c r="E191" s="30">
        <v>259</v>
      </c>
      <c r="F191" s="30">
        <v>63650</v>
      </c>
      <c r="G191" s="30">
        <v>282100</v>
      </c>
      <c r="H191" s="30">
        <v>555</v>
      </c>
      <c r="I191" s="30">
        <v>101604</v>
      </c>
      <c r="J191" s="30">
        <v>472173</v>
      </c>
      <c r="K191" s="30">
        <v>10102</v>
      </c>
      <c r="L191" s="30">
        <v>37719</v>
      </c>
    </row>
    <row r="192" spans="1:12" ht="15" hidden="1" customHeight="1">
      <c r="A192" s="29">
        <v>39661</v>
      </c>
      <c r="B192" s="30">
        <v>160</v>
      </c>
      <c r="C192" s="30">
        <v>8394</v>
      </c>
      <c r="D192" s="30">
        <v>32705</v>
      </c>
      <c r="E192" s="30">
        <v>202</v>
      </c>
      <c r="F192" s="30">
        <v>51421</v>
      </c>
      <c r="G192" s="30">
        <v>236537</v>
      </c>
      <c r="H192" s="30">
        <v>272</v>
      </c>
      <c r="I192" s="30">
        <v>50668</v>
      </c>
      <c r="J192" s="30">
        <v>235540</v>
      </c>
      <c r="K192" s="30">
        <v>0</v>
      </c>
      <c r="L192" s="30">
        <v>0</v>
      </c>
    </row>
    <row r="193" spans="1:15" ht="15" hidden="1" customHeight="1">
      <c r="A193" s="29">
        <v>39692</v>
      </c>
      <c r="B193" s="30">
        <v>67</v>
      </c>
      <c r="C193" s="30">
        <v>3860</v>
      </c>
      <c r="D193" s="30">
        <v>16496</v>
      </c>
      <c r="E193" s="30">
        <v>189</v>
      </c>
      <c r="F193" s="30">
        <v>48472</v>
      </c>
      <c r="G193" s="30">
        <v>254813</v>
      </c>
      <c r="H193" s="30">
        <v>226</v>
      </c>
      <c r="I193" s="30">
        <v>30564</v>
      </c>
      <c r="J193" s="30">
        <v>143500</v>
      </c>
      <c r="K193" s="30">
        <v>5676</v>
      </c>
      <c r="L193" s="30">
        <v>30568</v>
      </c>
    </row>
    <row r="194" spans="1:15" ht="15" hidden="1" customHeight="1">
      <c r="A194" s="29">
        <v>39722</v>
      </c>
      <c r="B194" s="30">
        <v>102</v>
      </c>
      <c r="C194" s="30">
        <v>5686</v>
      </c>
      <c r="D194" s="30">
        <v>24978</v>
      </c>
      <c r="E194" s="30">
        <v>181</v>
      </c>
      <c r="F194" s="30">
        <v>50570</v>
      </c>
      <c r="G194" s="30">
        <v>248718</v>
      </c>
      <c r="H194" s="30">
        <v>334</v>
      </c>
      <c r="I194" s="30">
        <v>40724</v>
      </c>
      <c r="J194" s="30">
        <v>176395</v>
      </c>
      <c r="K194" s="30">
        <v>0</v>
      </c>
      <c r="L194" s="30">
        <v>0</v>
      </c>
    </row>
    <row r="195" spans="1:15" ht="15" hidden="1" customHeight="1">
      <c r="A195" s="29">
        <v>39753</v>
      </c>
      <c r="B195" s="30">
        <v>67</v>
      </c>
      <c r="C195" s="30">
        <v>3771</v>
      </c>
      <c r="D195" s="30">
        <v>15124</v>
      </c>
      <c r="E195" s="30">
        <v>181</v>
      </c>
      <c r="F195" s="30">
        <v>41556</v>
      </c>
      <c r="G195" s="30">
        <v>191568</v>
      </c>
      <c r="H195" s="30">
        <v>279</v>
      </c>
      <c r="I195" s="30">
        <v>34902</v>
      </c>
      <c r="J195" s="30">
        <v>132487</v>
      </c>
      <c r="K195" s="30">
        <v>0</v>
      </c>
      <c r="L195" s="30">
        <v>0</v>
      </c>
    </row>
    <row r="196" spans="1:15" ht="15" hidden="1" customHeight="1">
      <c r="A196" s="29">
        <v>39783</v>
      </c>
      <c r="B196" s="30">
        <v>54</v>
      </c>
      <c r="C196" s="30">
        <v>3066</v>
      </c>
      <c r="D196" s="30">
        <v>10550</v>
      </c>
      <c r="E196" s="30">
        <v>142</v>
      </c>
      <c r="F196" s="30">
        <v>39171</v>
      </c>
      <c r="G196" s="30">
        <v>161248</v>
      </c>
      <c r="H196" s="30">
        <v>131</v>
      </c>
      <c r="I196" s="30">
        <v>16311</v>
      </c>
      <c r="J196" s="30">
        <v>70110</v>
      </c>
      <c r="K196" s="30">
        <v>3686</v>
      </c>
      <c r="L196" s="30">
        <v>22116</v>
      </c>
    </row>
    <row r="197" spans="1:15">
      <c r="A197" s="29">
        <v>39814</v>
      </c>
      <c r="B197" s="35">
        <v>52</v>
      </c>
      <c r="C197" s="35">
        <v>3052</v>
      </c>
      <c r="D197" s="35">
        <v>11754</v>
      </c>
      <c r="E197" s="35">
        <v>100</v>
      </c>
      <c r="F197" s="35">
        <v>28696</v>
      </c>
      <c r="G197" s="35">
        <v>152286</v>
      </c>
      <c r="H197" s="35">
        <v>65</v>
      </c>
      <c r="I197" s="35">
        <v>12314</v>
      </c>
      <c r="J197" s="35">
        <v>61546</v>
      </c>
      <c r="K197" s="35">
        <v>0</v>
      </c>
      <c r="L197" s="35">
        <v>0</v>
      </c>
      <c r="O197" s="249">
        <f>C197+F197+I197+L197</f>
        <v>44062</v>
      </c>
    </row>
    <row r="198" spans="1:15">
      <c r="A198" s="29">
        <v>39845</v>
      </c>
      <c r="B198" s="35">
        <v>45</v>
      </c>
      <c r="C198" s="35">
        <v>2453</v>
      </c>
      <c r="D198" s="35">
        <v>9923</v>
      </c>
      <c r="E198" s="35">
        <v>149</v>
      </c>
      <c r="F198" s="35">
        <v>35065</v>
      </c>
      <c r="G198" s="35">
        <v>166458</v>
      </c>
      <c r="H198" s="35">
        <v>168</v>
      </c>
      <c r="I198" s="35">
        <v>40319</v>
      </c>
      <c r="J198" s="35">
        <v>196496</v>
      </c>
      <c r="K198" s="35">
        <v>0</v>
      </c>
      <c r="L198" s="35">
        <v>0</v>
      </c>
      <c r="O198" s="249">
        <f t="shared" ref="O198:O223" si="0">C198+F198+I198+L198</f>
        <v>77837</v>
      </c>
    </row>
    <row r="199" spans="1:15">
      <c r="A199" s="29">
        <v>39873</v>
      </c>
      <c r="B199" s="35">
        <v>42</v>
      </c>
      <c r="C199" s="35">
        <v>2313</v>
      </c>
      <c r="D199" s="35">
        <v>8567</v>
      </c>
      <c r="E199" s="35">
        <v>131</v>
      </c>
      <c r="F199" s="35">
        <v>34851</v>
      </c>
      <c r="G199" s="35">
        <v>181154</v>
      </c>
      <c r="H199" s="35">
        <v>348</v>
      </c>
      <c r="I199" s="35">
        <v>32555</v>
      </c>
      <c r="J199" s="35">
        <v>164657</v>
      </c>
      <c r="K199" s="35">
        <v>593</v>
      </c>
      <c r="L199" s="35">
        <v>2965</v>
      </c>
      <c r="O199" s="249">
        <f t="shared" si="0"/>
        <v>72684</v>
      </c>
    </row>
    <row r="200" spans="1:15">
      <c r="A200" s="29">
        <v>39904</v>
      </c>
      <c r="B200" s="35">
        <v>43</v>
      </c>
      <c r="C200" s="35">
        <v>2309</v>
      </c>
      <c r="D200" s="35">
        <v>8452</v>
      </c>
      <c r="E200" s="35">
        <v>137</v>
      </c>
      <c r="F200" s="35">
        <v>35181</v>
      </c>
      <c r="G200" s="35">
        <v>170965</v>
      </c>
      <c r="H200" s="35">
        <v>94</v>
      </c>
      <c r="I200" s="35">
        <v>19381</v>
      </c>
      <c r="J200" s="35">
        <v>105394</v>
      </c>
      <c r="K200" s="35">
        <v>1540</v>
      </c>
      <c r="L200" s="35">
        <v>5200</v>
      </c>
      <c r="O200" s="249">
        <f t="shared" si="0"/>
        <v>62071</v>
      </c>
    </row>
    <row r="201" spans="1:15">
      <c r="A201" s="29">
        <v>39934</v>
      </c>
      <c r="B201" s="35">
        <v>85</v>
      </c>
      <c r="C201" s="35">
        <v>4519</v>
      </c>
      <c r="D201" s="35">
        <v>19089</v>
      </c>
      <c r="E201" s="35">
        <v>136</v>
      </c>
      <c r="F201" s="35">
        <v>37186</v>
      </c>
      <c r="G201" s="35">
        <v>230929</v>
      </c>
      <c r="H201" s="35">
        <v>164</v>
      </c>
      <c r="I201" s="35">
        <v>24508</v>
      </c>
      <c r="J201" s="35">
        <v>114456</v>
      </c>
      <c r="K201" s="35">
        <v>5842</v>
      </c>
      <c r="L201" s="35">
        <v>28000</v>
      </c>
      <c r="O201" s="249">
        <f t="shared" si="0"/>
        <v>94213</v>
      </c>
    </row>
    <row r="202" spans="1:15">
      <c r="A202" s="29">
        <v>39965</v>
      </c>
      <c r="B202" s="35">
        <v>54</v>
      </c>
      <c r="C202" s="35">
        <v>2980</v>
      </c>
      <c r="D202" s="35">
        <v>12553</v>
      </c>
      <c r="E202" s="35">
        <v>146</v>
      </c>
      <c r="F202" s="35">
        <v>36028</v>
      </c>
      <c r="G202" s="35">
        <v>176427</v>
      </c>
      <c r="H202" s="35">
        <v>287</v>
      </c>
      <c r="I202" s="35">
        <v>42689</v>
      </c>
      <c r="J202" s="35">
        <v>208689</v>
      </c>
      <c r="K202" s="35">
        <v>10122</v>
      </c>
      <c r="L202" s="35">
        <v>55327</v>
      </c>
      <c r="O202" s="249">
        <f t="shared" si="0"/>
        <v>137024</v>
      </c>
    </row>
    <row r="203" spans="1:15">
      <c r="A203" s="29">
        <v>39995</v>
      </c>
      <c r="B203" s="35">
        <v>50</v>
      </c>
      <c r="C203" s="35">
        <v>2885</v>
      </c>
      <c r="D203" s="35">
        <v>16171</v>
      </c>
      <c r="E203" s="35">
        <v>121</v>
      </c>
      <c r="F203" s="35">
        <v>28573</v>
      </c>
      <c r="G203" s="35">
        <v>176899</v>
      </c>
      <c r="H203" s="35">
        <v>78</v>
      </c>
      <c r="I203" s="35">
        <v>16169</v>
      </c>
      <c r="J203" s="35">
        <v>103206</v>
      </c>
      <c r="K203" s="35">
        <v>706</v>
      </c>
      <c r="L203" s="35">
        <v>2047</v>
      </c>
      <c r="O203" s="249">
        <f t="shared" si="0"/>
        <v>49674</v>
      </c>
    </row>
    <row r="204" spans="1:15">
      <c r="A204" s="29">
        <v>40026</v>
      </c>
      <c r="B204" s="35">
        <v>85</v>
      </c>
      <c r="C204" s="35">
        <v>4781</v>
      </c>
      <c r="D204" s="35">
        <v>27150</v>
      </c>
      <c r="E204" s="35">
        <v>153</v>
      </c>
      <c r="F204" s="35">
        <v>31935</v>
      </c>
      <c r="G204" s="35">
        <v>189612</v>
      </c>
      <c r="H204" s="35">
        <v>135</v>
      </c>
      <c r="I204" s="35">
        <v>17876</v>
      </c>
      <c r="J204" s="35">
        <v>100149</v>
      </c>
      <c r="K204" s="35">
        <v>0</v>
      </c>
      <c r="L204" s="35">
        <v>0</v>
      </c>
      <c r="O204" s="249">
        <f t="shared" si="0"/>
        <v>54592</v>
      </c>
    </row>
    <row r="205" spans="1:15">
      <c r="A205" s="29">
        <v>40057</v>
      </c>
      <c r="B205" s="35">
        <v>44</v>
      </c>
      <c r="C205" s="35">
        <v>2506</v>
      </c>
      <c r="D205" s="35">
        <v>16211</v>
      </c>
      <c r="E205" s="35">
        <v>157</v>
      </c>
      <c r="F205" s="35">
        <v>41770</v>
      </c>
      <c r="G205" s="35">
        <v>276994</v>
      </c>
      <c r="H205" s="35">
        <v>560</v>
      </c>
      <c r="I205" s="35">
        <v>38868</v>
      </c>
      <c r="J205" s="35">
        <v>243595</v>
      </c>
      <c r="K205" s="35">
        <v>5909</v>
      </c>
      <c r="L205" s="35">
        <v>26341</v>
      </c>
      <c r="O205" s="249">
        <f t="shared" si="0"/>
        <v>109485</v>
      </c>
    </row>
    <row r="206" spans="1:15">
      <c r="A206" s="29">
        <v>40087</v>
      </c>
      <c r="B206" s="35">
        <v>38</v>
      </c>
      <c r="C206" s="35">
        <v>1805</v>
      </c>
      <c r="D206" s="35">
        <v>9569</v>
      </c>
      <c r="E206" s="35">
        <v>125</v>
      </c>
      <c r="F206" s="35">
        <v>31512</v>
      </c>
      <c r="G206" s="35">
        <v>203210</v>
      </c>
      <c r="H206" s="35">
        <v>378</v>
      </c>
      <c r="I206" s="35">
        <v>46143</v>
      </c>
      <c r="J206" s="35">
        <v>299732</v>
      </c>
      <c r="K206" s="35">
        <v>12868</v>
      </c>
      <c r="L206" s="35">
        <v>99083</v>
      </c>
      <c r="O206" s="249">
        <f t="shared" si="0"/>
        <v>178543</v>
      </c>
    </row>
    <row r="207" spans="1:15">
      <c r="A207" s="29">
        <v>40118</v>
      </c>
      <c r="B207" s="35">
        <v>36</v>
      </c>
      <c r="C207" s="35">
        <v>2164</v>
      </c>
      <c r="D207" s="35">
        <v>12149</v>
      </c>
      <c r="E207" s="35">
        <v>167</v>
      </c>
      <c r="F207" s="35">
        <v>34443</v>
      </c>
      <c r="G207" s="35">
        <v>236213</v>
      </c>
      <c r="H207" s="35">
        <v>108</v>
      </c>
      <c r="I207" s="35">
        <v>16098</v>
      </c>
      <c r="J207" s="35">
        <v>103069</v>
      </c>
      <c r="K207" s="35">
        <v>0</v>
      </c>
      <c r="L207" s="35">
        <v>0</v>
      </c>
      <c r="O207" s="249">
        <f t="shared" si="0"/>
        <v>52705</v>
      </c>
    </row>
    <row r="208" spans="1:15">
      <c r="A208" s="29">
        <v>40148</v>
      </c>
      <c r="B208" s="35">
        <v>31</v>
      </c>
      <c r="C208" s="35">
        <v>1837</v>
      </c>
      <c r="D208" s="35">
        <v>11969</v>
      </c>
      <c r="E208" s="35">
        <v>114</v>
      </c>
      <c r="F208" s="35">
        <v>25605</v>
      </c>
      <c r="G208" s="35">
        <v>159727</v>
      </c>
      <c r="H208" s="35">
        <v>213</v>
      </c>
      <c r="I208" s="35">
        <v>27578</v>
      </c>
      <c r="J208" s="35">
        <v>171715</v>
      </c>
      <c r="K208" s="35">
        <v>0</v>
      </c>
      <c r="L208" s="35">
        <v>0</v>
      </c>
      <c r="O208" s="249">
        <f t="shared" si="0"/>
        <v>55020</v>
      </c>
    </row>
    <row r="209" spans="1:15">
      <c r="A209" s="29">
        <v>40179</v>
      </c>
      <c r="B209" s="35">
        <v>31</v>
      </c>
      <c r="C209" s="35">
        <v>1703</v>
      </c>
      <c r="D209" s="35">
        <v>10643</v>
      </c>
      <c r="E209" s="35">
        <v>116</v>
      </c>
      <c r="F209" s="35">
        <v>31564</v>
      </c>
      <c r="G209" s="35">
        <v>195103</v>
      </c>
      <c r="H209" s="35">
        <v>50</v>
      </c>
      <c r="I209" s="35">
        <v>7332</v>
      </c>
      <c r="J209" s="35">
        <v>38155</v>
      </c>
      <c r="K209" s="35">
        <v>8272</v>
      </c>
      <c r="L209" s="35">
        <v>57416</v>
      </c>
      <c r="O209" s="249">
        <f t="shared" si="0"/>
        <v>98015</v>
      </c>
    </row>
    <row r="210" spans="1:15">
      <c r="A210" s="29">
        <v>40210</v>
      </c>
      <c r="B210" s="35">
        <v>39</v>
      </c>
      <c r="C210" s="35">
        <v>2129</v>
      </c>
      <c r="D210" s="35">
        <v>12931</v>
      </c>
      <c r="E210" s="35">
        <v>127</v>
      </c>
      <c r="F210" s="35">
        <v>35956</v>
      </c>
      <c r="G210" s="35">
        <v>251253</v>
      </c>
      <c r="H210" s="35">
        <v>39</v>
      </c>
      <c r="I210" s="35">
        <v>8314</v>
      </c>
      <c r="J210" s="35">
        <v>43015</v>
      </c>
      <c r="K210" s="35">
        <v>3201</v>
      </c>
      <c r="L210" s="35">
        <v>20789</v>
      </c>
      <c r="O210" s="249">
        <f t="shared" si="0"/>
        <v>67188</v>
      </c>
    </row>
    <row r="211" spans="1:15">
      <c r="A211" s="29">
        <v>40238</v>
      </c>
      <c r="B211" s="35">
        <v>80</v>
      </c>
      <c r="C211" s="35">
        <v>3901</v>
      </c>
      <c r="D211" s="35">
        <v>15863</v>
      </c>
      <c r="E211" s="35">
        <v>158</v>
      </c>
      <c r="F211" s="35">
        <v>39334</v>
      </c>
      <c r="G211" s="35">
        <v>267692</v>
      </c>
      <c r="H211" s="35">
        <v>69</v>
      </c>
      <c r="I211" s="35">
        <v>7978</v>
      </c>
      <c r="J211" s="35">
        <v>47223</v>
      </c>
      <c r="K211" s="35">
        <v>2561</v>
      </c>
      <c r="L211" s="35">
        <v>16755</v>
      </c>
      <c r="O211" s="249">
        <f t="shared" si="0"/>
        <v>67968</v>
      </c>
    </row>
    <row r="212" spans="1:15">
      <c r="A212" s="29">
        <v>40269</v>
      </c>
      <c r="B212" s="35">
        <v>38</v>
      </c>
      <c r="C212" s="35">
        <v>2195</v>
      </c>
      <c r="D212" s="35">
        <v>12393</v>
      </c>
      <c r="E212" s="35">
        <v>156</v>
      </c>
      <c r="F212" s="35">
        <v>35549</v>
      </c>
      <c r="G212" s="35">
        <v>231037</v>
      </c>
      <c r="H212" s="35">
        <v>140</v>
      </c>
      <c r="I212" s="35">
        <v>17623</v>
      </c>
      <c r="J212" s="35">
        <v>125044</v>
      </c>
      <c r="K212" s="35">
        <v>0</v>
      </c>
      <c r="L212" s="35">
        <v>0</v>
      </c>
      <c r="O212" s="249">
        <f t="shared" si="0"/>
        <v>55367</v>
      </c>
    </row>
    <row r="213" spans="1:15">
      <c r="A213" s="29">
        <v>40299</v>
      </c>
      <c r="B213" s="35">
        <v>56</v>
      </c>
      <c r="C213" s="35">
        <v>3147</v>
      </c>
      <c r="D213" s="35">
        <v>15109</v>
      </c>
      <c r="E213" s="35">
        <v>167</v>
      </c>
      <c r="F213" s="35">
        <v>36741</v>
      </c>
      <c r="G213" s="35">
        <v>228187</v>
      </c>
      <c r="H213" s="35">
        <v>75</v>
      </c>
      <c r="I213" s="35">
        <v>10490</v>
      </c>
      <c r="J213" s="35">
        <v>62161</v>
      </c>
      <c r="K213" s="35">
        <v>0</v>
      </c>
      <c r="L213" s="35">
        <v>0</v>
      </c>
      <c r="O213" s="249">
        <f t="shared" si="0"/>
        <v>50378</v>
      </c>
    </row>
    <row r="214" spans="1:15">
      <c r="A214" s="29">
        <v>40330</v>
      </c>
      <c r="B214" s="35">
        <v>53</v>
      </c>
      <c r="C214" s="35">
        <v>3134</v>
      </c>
      <c r="D214" s="35">
        <v>18599</v>
      </c>
      <c r="E214" s="35">
        <v>122</v>
      </c>
      <c r="F214" s="35">
        <v>44430</v>
      </c>
      <c r="G214" s="35">
        <v>290079</v>
      </c>
      <c r="H214" s="35">
        <v>69</v>
      </c>
      <c r="I214" s="35">
        <v>14883</v>
      </c>
      <c r="J214" s="35">
        <v>58413</v>
      </c>
      <c r="K214" s="35">
        <v>2246</v>
      </c>
      <c r="L214" s="35">
        <v>10000</v>
      </c>
      <c r="O214" s="249">
        <f t="shared" si="0"/>
        <v>72447</v>
      </c>
    </row>
    <row r="215" spans="1:15">
      <c r="A215" s="29">
        <v>40360</v>
      </c>
      <c r="B215" s="35">
        <v>54</v>
      </c>
      <c r="C215" s="35">
        <v>3404</v>
      </c>
      <c r="D215" s="35">
        <v>22377</v>
      </c>
      <c r="E215" s="35">
        <v>170</v>
      </c>
      <c r="F215" s="35">
        <v>45680</v>
      </c>
      <c r="G215" s="35">
        <v>288052</v>
      </c>
      <c r="H215" s="35">
        <v>78</v>
      </c>
      <c r="I215" s="35">
        <v>15654</v>
      </c>
      <c r="J215" s="35">
        <v>80265</v>
      </c>
      <c r="K215" s="35">
        <v>0</v>
      </c>
      <c r="L215" s="35">
        <v>0</v>
      </c>
      <c r="O215" s="249">
        <f t="shared" si="0"/>
        <v>64738</v>
      </c>
    </row>
    <row r="216" spans="1:15">
      <c r="A216" s="29">
        <v>40391</v>
      </c>
      <c r="B216" s="35">
        <v>40</v>
      </c>
      <c r="C216" s="35">
        <v>2410</v>
      </c>
      <c r="D216" s="35">
        <v>12388</v>
      </c>
      <c r="E216" s="35">
        <v>143</v>
      </c>
      <c r="F216" s="35">
        <v>34619</v>
      </c>
      <c r="G216" s="35">
        <v>213974</v>
      </c>
      <c r="H216" s="35">
        <v>99</v>
      </c>
      <c r="I216" s="35">
        <v>13109</v>
      </c>
      <c r="J216" s="35">
        <v>87405</v>
      </c>
      <c r="K216" s="35">
        <v>84</v>
      </c>
      <c r="L216" s="35">
        <v>295</v>
      </c>
      <c r="O216" s="249">
        <f t="shared" si="0"/>
        <v>50433</v>
      </c>
    </row>
    <row r="217" spans="1:15">
      <c r="A217" s="29">
        <v>40422</v>
      </c>
      <c r="B217" s="35">
        <v>38</v>
      </c>
      <c r="C217" s="35">
        <v>2122</v>
      </c>
      <c r="D217" s="35">
        <v>11523</v>
      </c>
      <c r="E217" s="35">
        <v>157</v>
      </c>
      <c r="F217" s="35">
        <v>42458</v>
      </c>
      <c r="G217" s="35">
        <v>278203</v>
      </c>
      <c r="H217" s="35">
        <v>381</v>
      </c>
      <c r="I217" s="35">
        <v>60951</v>
      </c>
      <c r="J217" s="35">
        <v>461493</v>
      </c>
      <c r="K217" s="35">
        <v>4373</v>
      </c>
      <c r="L217" s="35">
        <v>34547</v>
      </c>
      <c r="O217" s="249">
        <f t="shared" si="0"/>
        <v>140078</v>
      </c>
    </row>
    <row r="218" spans="1:15">
      <c r="A218" s="29">
        <v>40452</v>
      </c>
      <c r="B218" s="35">
        <v>35</v>
      </c>
      <c r="C218" s="35">
        <v>1990</v>
      </c>
      <c r="D218" s="35">
        <v>10954</v>
      </c>
      <c r="E218" s="35">
        <v>116</v>
      </c>
      <c r="F218" s="35">
        <v>29702</v>
      </c>
      <c r="G218" s="35">
        <v>185074</v>
      </c>
      <c r="H218" s="35">
        <v>501</v>
      </c>
      <c r="I218" s="35">
        <v>36642</v>
      </c>
      <c r="J218" s="35">
        <v>257848</v>
      </c>
      <c r="K218" s="35">
        <v>0</v>
      </c>
      <c r="L218" s="35">
        <v>0</v>
      </c>
      <c r="O218" s="249">
        <f t="shared" si="0"/>
        <v>68334</v>
      </c>
    </row>
    <row r="219" spans="1:15">
      <c r="A219" s="29">
        <v>40483</v>
      </c>
      <c r="B219" s="35">
        <v>50</v>
      </c>
      <c r="C219" s="35">
        <v>2809</v>
      </c>
      <c r="D219" s="35">
        <v>15803</v>
      </c>
      <c r="E219" s="35">
        <v>138</v>
      </c>
      <c r="F219" s="35">
        <v>35318</v>
      </c>
      <c r="G219" s="35">
        <v>243934</v>
      </c>
      <c r="H219" s="35">
        <v>62</v>
      </c>
      <c r="I219" s="35">
        <v>9904</v>
      </c>
      <c r="J219" s="35">
        <v>63920</v>
      </c>
      <c r="K219" s="35">
        <v>0</v>
      </c>
      <c r="L219" s="35">
        <v>0</v>
      </c>
      <c r="O219" s="249">
        <f t="shared" si="0"/>
        <v>48031</v>
      </c>
    </row>
    <row r="220" spans="1:15">
      <c r="A220" s="29">
        <v>40513</v>
      </c>
      <c r="B220" s="35">
        <v>45</v>
      </c>
      <c r="C220" s="35">
        <v>2583</v>
      </c>
      <c r="D220" s="35">
        <v>16752</v>
      </c>
      <c r="E220" s="35">
        <v>92</v>
      </c>
      <c r="F220" s="35">
        <v>21848</v>
      </c>
      <c r="G220" s="35">
        <v>134429</v>
      </c>
      <c r="H220" s="35">
        <v>95</v>
      </c>
      <c r="I220" s="35">
        <v>15456</v>
      </c>
      <c r="J220" s="35">
        <v>90450</v>
      </c>
      <c r="K220" s="35">
        <v>14945</v>
      </c>
      <c r="L220" s="35">
        <v>67000</v>
      </c>
      <c r="O220" s="249">
        <f t="shared" si="0"/>
        <v>106887</v>
      </c>
    </row>
    <row r="221" spans="1:15">
      <c r="A221" s="29">
        <v>40544</v>
      </c>
      <c r="B221" s="35">
        <v>38</v>
      </c>
      <c r="C221" s="35">
        <v>2178</v>
      </c>
      <c r="D221" s="35">
        <v>15110</v>
      </c>
      <c r="E221" s="35">
        <v>94</v>
      </c>
      <c r="F221" s="35">
        <v>29118</v>
      </c>
      <c r="G221" s="35">
        <v>201559</v>
      </c>
      <c r="H221" s="35">
        <v>136</v>
      </c>
      <c r="I221" s="35">
        <v>12860</v>
      </c>
      <c r="J221" s="35">
        <v>60197</v>
      </c>
      <c r="K221" s="35">
        <v>329</v>
      </c>
      <c r="L221" s="35">
        <v>1625</v>
      </c>
      <c r="O221" s="249">
        <f t="shared" si="0"/>
        <v>45781</v>
      </c>
    </row>
    <row r="222" spans="1:15">
      <c r="A222" s="29">
        <v>40575</v>
      </c>
      <c r="B222" s="35">
        <v>30</v>
      </c>
      <c r="C222" s="35">
        <v>1737</v>
      </c>
      <c r="D222" s="35">
        <v>10505</v>
      </c>
      <c r="E222" s="35">
        <v>133</v>
      </c>
      <c r="F222" s="35">
        <v>34358</v>
      </c>
      <c r="G222" s="35">
        <v>240277</v>
      </c>
      <c r="H222" s="35">
        <v>41</v>
      </c>
      <c r="I222" s="35">
        <v>4499</v>
      </c>
      <c r="J222" s="35">
        <v>25962</v>
      </c>
      <c r="K222" s="35">
        <v>0</v>
      </c>
      <c r="L222" s="35">
        <v>0</v>
      </c>
      <c r="O222" s="249">
        <f t="shared" si="0"/>
        <v>40594</v>
      </c>
    </row>
    <row r="223" spans="1:15">
      <c r="A223" s="29">
        <v>40603</v>
      </c>
      <c r="B223" s="35">
        <v>56</v>
      </c>
      <c r="C223" s="35">
        <v>3181</v>
      </c>
      <c r="D223" s="35">
        <v>22324</v>
      </c>
      <c r="E223" s="35">
        <v>126</v>
      </c>
      <c r="F223" s="35">
        <v>33397</v>
      </c>
      <c r="G223" s="35">
        <v>214914</v>
      </c>
      <c r="H223" s="35">
        <v>136</v>
      </c>
      <c r="I223" s="35">
        <v>10024</v>
      </c>
      <c r="J223" s="35">
        <v>59998</v>
      </c>
      <c r="K223" s="35">
        <v>963</v>
      </c>
      <c r="L223" s="35">
        <v>3400</v>
      </c>
      <c r="O223" s="249">
        <f t="shared" si="0"/>
        <v>50002</v>
      </c>
    </row>
    <row r="224" spans="1:15">
      <c r="A224" s="29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O224" s="249"/>
    </row>
    <row r="226" spans="1:16">
      <c r="A226" s="28" t="s">
        <v>9</v>
      </c>
      <c r="B226" s="35">
        <f>AVERAGE(B5:B16)</f>
        <v>142.25</v>
      </c>
      <c r="C226" s="35">
        <f t="shared" ref="C226:L226" si="1">AVERAGE(C5:C16)</f>
        <v>8362.8333333333339</v>
      </c>
      <c r="D226" s="35">
        <f t="shared" si="1"/>
        <v>7002.666666666667</v>
      </c>
      <c r="E226" s="35">
        <f t="shared" si="1"/>
        <v>310.16666666666669</v>
      </c>
      <c r="F226" s="35">
        <f t="shared" si="1"/>
        <v>49150.666666666664</v>
      </c>
      <c r="G226" s="35">
        <f t="shared" si="1"/>
        <v>42072.5</v>
      </c>
      <c r="H226" s="35">
        <f t="shared" si="1"/>
        <v>345.5</v>
      </c>
      <c r="I226" s="35">
        <f t="shared" si="1"/>
        <v>36251.333333333336</v>
      </c>
      <c r="J226" s="35">
        <f t="shared" si="1"/>
        <v>37568.5</v>
      </c>
      <c r="K226" s="35">
        <f t="shared" si="1"/>
        <v>749</v>
      </c>
      <c r="L226" s="35">
        <f t="shared" si="1"/>
        <v>689.33333333333337</v>
      </c>
      <c r="N226" s="249"/>
      <c r="O226" s="249"/>
      <c r="P226" s="35"/>
    </row>
    <row r="227" spans="1:16">
      <c r="A227" s="28" t="s">
        <v>10</v>
      </c>
      <c r="B227" s="35">
        <f>AVERAGE(B17:B28)</f>
        <v>144.5</v>
      </c>
      <c r="C227" s="35">
        <f t="shared" ref="C227:L227" si="2">AVERAGE(C17:C28)</f>
        <v>8597.75</v>
      </c>
      <c r="D227" s="35">
        <f t="shared" si="2"/>
        <v>7902.916666666667</v>
      </c>
      <c r="E227" s="35">
        <f t="shared" si="2"/>
        <v>273.16666666666669</v>
      </c>
      <c r="F227" s="35">
        <f t="shared" si="2"/>
        <v>46004</v>
      </c>
      <c r="G227" s="35">
        <f t="shared" si="2"/>
        <v>43885.416666666664</v>
      </c>
      <c r="H227" s="35">
        <f t="shared" si="2"/>
        <v>331.58333333333331</v>
      </c>
      <c r="I227" s="35">
        <f t="shared" si="2"/>
        <v>30730.25</v>
      </c>
      <c r="J227" s="35">
        <f t="shared" si="2"/>
        <v>32276.333333333332</v>
      </c>
      <c r="K227" s="35">
        <f t="shared" si="2"/>
        <v>976.66666666666663</v>
      </c>
      <c r="L227" s="35">
        <f t="shared" si="2"/>
        <v>1638.5833333333333</v>
      </c>
    </row>
    <row r="228" spans="1:16">
      <c r="A228" s="28" t="s">
        <v>11</v>
      </c>
      <c r="B228" s="35">
        <f>AVERAGE(B29:B40)</f>
        <v>157.83333333333334</v>
      </c>
      <c r="C228" s="35">
        <f t="shared" ref="C228:L228" si="3">AVERAGE(C29:C40)</f>
        <v>9236.1666666666661</v>
      </c>
      <c r="D228" s="35">
        <f t="shared" si="3"/>
        <v>9582.1666666666661</v>
      </c>
      <c r="E228" s="35">
        <f t="shared" si="3"/>
        <v>327.33333333333331</v>
      </c>
      <c r="F228" s="35">
        <f t="shared" si="3"/>
        <v>53843.666666666664</v>
      </c>
      <c r="G228" s="35">
        <f t="shared" si="3"/>
        <v>54860.083333333336</v>
      </c>
      <c r="H228" s="35">
        <f t="shared" si="3"/>
        <v>379.5</v>
      </c>
      <c r="I228" s="35">
        <f t="shared" si="3"/>
        <v>40228.083333333336</v>
      </c>
      <c r="J228" s="35">
        <f t="shared" si="3"/>
        <v>45983.666666666664</v>
      </c>
      <c r="K228" s="35">
        <f t="shared" si="3"/>
        <v>564.08333333333337</v>
      </c>
      <c r="L228" s="35">
        <f t="shared" si="3"/>
        <v>616.66666666666663</v>
      </c>
    </row>
    <row r="229" spans="1:16">
      <c r="A229" s="28" t="s">
        <v>12</v>
      </c>
      <c r="B229" s="35">
        <f>AVERAGE(B41:B52)</f>
        <v>218</v>
      </c>
      <c r="C229" s="35">
        <f t="shared" ref="C229:L229" si="4">AVERAGE(C41:C52)</f>
        <v>12336.083333333334</v>
      </c>
      <c r="D229" s="35">
        <f t="shared" si="4"/>
        <v>13226</v>
      </c>
      <c r="E229" s="35">
        <f t="shared" si="4"/>
        <v>249</v>
      </c>
      <c r="F229" s="35">
        <f t="shared" si="4"/>
        <v>42175.083333333336</v>
      </c>
      <c r="G229" s="35">
        <f t="shared" si="4"/>
        <v>42982.416666666664</v>
      </c>
      <c r="H229" s="35">
        <f t="shared" si="4"/>
        <v>257.5</v>
      </c>
      <c r="I229" s="35">
        <f t="shared" si="4"/>
        <v>27082.333333333332</v>
      </c>
      <c r="J229" s="35">
        <f t="shared" si="4"/>
        <v>33921</v>
      </c>
      <c r="K229" s="35">
        <f t="shared" si="4"/>
        <v>2702.5</v>
      </c>
      <c r="L229" s="35">
        <f t="shared" si="4"/>
        <v>18173.583333333332</v>
      </c>
    </row>
    <row r="230" spans="1:16">
      <c r="A230" s="28" t="s">
        <v>13</v>
      </c>
      <c r="B230" s="35">
        <f>AVERAGE(B53:B64)</f>
        <v>188.91666666666666</v>
      </c>
      <c r="C230" s="35">
        <f t="shared" ref="C230:L230" si="5">AVERAGE(C53:C64)</f>
        <v>10219.25</v>
      </c>
      <c r="D230" s="35">
        <f t="shared" si="5"/>
        <v>11608.666666666666</v>
      </c>
      <c r="E230" s="35">
        <f t="shared" si="5"/>
        <v>200.25</v>
      </c>
      <c r="F230" s="35">
        <f t="shared" si="5"/>
        <v>33807.833333333336</v>
      </c>
      <c r="G230" s="35">
        <f t="shared" si="5"/>
        <v>40045.833333333336</v>
      </c>
      <c r="H230" s="35">
        <f t="shared" si="5"/>
        <v>244.25</v>
      </c>
      <c r="I230" s="35">
        <f t="shared" si="5"/>
        <v>26253.916666666668</v>
      </c>
      <c r="J230" s="35">
        <f t="shared" si="5"/>
        <v>36993.583333333336</v>
      </c>
      <c r="K230" s="35">
        <f t="shared" si="5"/>
        <v>2061.5833333333335</v>
      </c>
      <c r="L230" s="35">
        <f t="shared" si="5"/>
        <v>4863.166666666667</v>
      </c>
    </row>
    <row r="231" spans="1:16">
      <c r="A231" s="28" t="s">
        <v>14</v>
      </c>
      <c r="B231" s="35">
        <f>AVERAGE(B65:B76)</f>
        <v>220.5</v>
      </c>
      <c r="C231" s="35">
        <f t="shared" ref="C231:L231" si="6">AVERAGE(C65:C76)</f>
        <v>10805.666666666666</v>
      </c>
      <c r="D231" s="35">
        <f t="shared" si="6"/>
        <v>10853.75</v>
      </c>
      <c r="E231" s="35">
        <f t="shared" si="6"/>
        <v>187.83333333333334</v>
      </c>
      <c r="F231" s="35">
        <f t="shared" si="6"/>
        <v>35337.083333333336</v>
      </c>
      <c r="G231" s="35">
        <f t="shared" si="6"/>
        <v>42286.416666666664</v>
      </c>
      <c r="H231" s="35">
        <f t="shared" si="6"/>
        <v>134.16666666666666</v>
      </c>
      <c r="I231" s="35">
        <f t="shared" si="6"/>
        <v>14789.5</v>
      </c>
      <c r="J231" s="35">
        <f t="shared" si="6"/>
        <v>21509.583333333332</v>
      </c>
      <c r="K231" s="35">
        <f t="shared" si="6"/>
        <v>1157.5833333333333</v>
      </c>
      <c r="L231" s="35">
        <f t="shared" si="6"/>
        <v>2381.5</v>
      </c>
    </row>
    <row r="232" spans="1:16">
      <c r="A232" s="28" t="s">
        <v>15</v>
      </c>
      <c r="B232" s="35">
        <f>AVERAGE(B77:B88)</f>
        <v>357.16666666666669</v>
      </c>
      <c r="C232" s="35">
        <f t="shared" ref="C232:L232" si="7">AVERAGE(C77:C88)</f>
        <v>13502.666666666666</v>
      </c>
      <c r="D232" s="35">
        <f t="shared" si="7"/>
        <v>12713.166666666666</v>
      </c>
      <c r="E232" s="35">
        <f t="shared" si="7"/>
        <v>146.5</v>
      </c>
      <c r="F232" s="35">
        <f t="shared" si="7"/>
        <v>28354.25</v>
      </c>
      <c r="G232" s="35">
        <f t="shared" si="7"/>
        <v>38590.333333333336</v>
      </c>
      <c r="H232" s="35">
        <f t="shared" si="7"/>
        <v>60.5</v>
      </c>
      <c r="I232" s="35">
        <f t="shared" si="7"/>
        <v>8151</v>
      </c>
      <c r="J232" s="35">
        <f t="shared" si="7"/>
        <v>12462.666666666666</v>
      </c>
      <c r="K232" s="35">
        <f t="shared" si="7"/>
        <v>568.25</v>
      </c>
      <c r="L232" s="35">
        <f t="shared" si="7"/>
        <v>805.75</v>
      </c>
    </row>
    <row r="233" spans="1:16">
      <c r="A233" s="28" t="s">
        <v>16</v>
      </c>
      <c r="B233" s="35">
        <f>AVERAGE(B89:B100)</f>
        <v>192.91666666666666</v>
      </c>
      <c r="C233" s="35">
        <f t="shared" ref="C233:L233" si="8">AVERAGE(C89:C100)</f>
        <v>8646.6666666666661</v>
      </c>
      <c r="D233" s="35">
        <f t="shared" si="8"/>
        <v>9060.4166666666661</v>
      </c>
      <c r="E233" s="35">
        <f t="shared" si="8"/>
        <v>159.66666666666666</v>
      </c>
      <c r="F233" s="35">
        <f t="shared" si="8"/>
        <v>33005.416666666664</v>
      </c>
      <c r="G233" s="35">
        <f t="shared" si="8"/>
        <v>48559.333333333336</v>
      </c>
      <c r="H233" s="35">
        <f t="shared" si="8"/>
        <v>65.333333333333329</v>
      </c>
      <c r="I233" s="35">
        <f t="shared" si="8"/>
        <v>9747</v>
      </c>
      <c r="J233" s="35">
        <f t="shared" si="8"/>
        <v>15927</v>
      </c>
      <c r="K233" s="35">
        <f t="shared" si="8"/>
        <v>1034.3333333333333</v>
      </c>
      <c r="L233" s="35">
        <f t="shared" si="8"/>
        <v>2071.25</v>
      </c>
    </row>
    <row r="234" spans="1:16">
      <c r="A234" s="28" t="s">
        <v>17</v>
      </c>
      <c r="B234" s="35">
        <f>AVERAGE(B101:B112)</f>
        <v>192</v>
      </c>
      <c r="C234" s="35">
        <f t="shared" ref="C234:L234" si="9">AVERAGE(C101:C112)</f>
        <v>8365.9166666666661</v>
      </c>
      <c r="D234" s="35">
        <f t="shared" si="9"/>
        <v>8356.25</v>
      </c>
      <c r="E234" s="35">
        <f t="shared" si="9"/>
        <v>140.41666666666666</v>
      </c>
      <c r="F234" s="35">
        <f t="shared" si="9"/>
        <v>29737.916666666668</v>
      </c>
      <c r="G234" s="35">
        <f t="shared" si="9"/>
        <v>43928.5</v>
      </c>
      <c r="H234" s="35">
        <f t="shared" si="9"/>
        <v>72.333333333333329</v>
      </c>
      <c r="I234" s="35">
        <f t="shared" si="9"/>
        <v>10102.916666666666</v>
      </c>
      <c r="J234" s="35">
        <f t="shared" si="9"/>
        <v>17016.916666666668</v>
      </c>
      <c r="K234" s="35">
        <f t="shared" si="9"/>
        <v>1691.6666666666667</v>
      </c>
      <c r="L234" s="35">
        <f t="shared" si="9"/>
        <v>6879.833333333333</v>
      </c>
    </row>
    <row r="235" spans="1:16">
      <c r="A235" s="28" t="s">
        <v>18</v>
      </c>
      <c r="B235" s="35">
        <f>AVERAGE(B113:B124)</f>
        <v>191.41666666666666</v>
      </c>
      <c r="C235" s="35">
        <f t="shared" ref="C235:L235" si="10">AVERAGE(C113:C124)</f>
        <v>7953.166666666667</v>
      </c>
      <c r="D235" s="35">
        <f t="shared" si="10"/>
        <v>7887.166666666667</v>
      </c>
      <c r="E235" s="35">
        <f t="shared" si="10"/>
        <v>160.83333333333334</v>
      </c>
      <c r="F235" s="35">
        <f t="shared" si="10"/>
        <v>36527.083333333336</v>
      </c>
      <c r="G235" s="35">
        <f t="shared" si="10"/>
        <v>59042</v>
      </c>
      <c r="H235" s="35">
        <f t="shared" si="10"/>
        <v>91.333333333333329</v>
      </c>
      <c r="I235" s="35">
        <f t="shared" si="10"/>
        <v>15495.666666666666</v>
      </c>
      <c r="J235" s="35">
        <f t="shared" si="10"/>
        <v>27388.75</v>
      </c>
      <c r="K235" s="35">
        <f t="shared" si="10"/>
        <v>5879.333333333333</v>
      </c>
      <c r="L235" s="35">
        <f t="shared" si="10"/>
        <v>41644.166666666664</v>
      </c>
    </row>
    <row r="236" spans="1:16">
      <c r="A236" s="28" t="s">
        <v>19</v>
      </c>
      <c r="B236" s="35">
        <f>AVERAGE(B125:B136)</f>
        <v>854.58333333333337</v>
      </c>
      <c r="C236" s="35">
        <f t="shared" ref="C236:L236" si="11">AVERAGE(C125:C136)</f>
        <v>29804.666666666668</v>
      </c>
      <c r="D236" s="35">
        <f t="shared" si="11"/>
        <v>18388.25</v>
      </c>
      <c r="E236" s="35">
        <f t="shared" si="11"/>
        <v>187.91666666666666</v>
      </c>
      <c r="F236" s="35">
        <f t="shared" si="11"/>
        <v>43954.916666666664</v>
      </c>
      <c r="G236" s="35">
        <f t="shared" si="11"/>
        <v>80922.666666666672</v>
      </c>
      <c r="H236" s="35">
        <f t="shared" si="11"/>
        <v>178.58333333333334</v>
      </c>
      <c r="I236" s="35">
        <f t="shared" si="11"/>
        <v>29153.916666666668</v>
      </c>
      <c r="J236" s="35">
        <f t="shared" si="11"/>
        <v>68202.333333333328</v>
      </c>
      <c r="K236" s="35">
        <f t="shared" si="11"/>
        <v>2207.1666666666665</v>
      </c>
      <c r="L236" s="35">
        <f t="shared" si="11"/>
        <v>5816.5</v>
      </c>
    </row>
    <row r="237" spans="1:16">
      <c r="A237" s="28" t="s">
        <v>20</v>
      </c>
      <c r="B237" s="35">
        <f>AVERAGE(B137:B148)</f>
        <v>396.5</v>
      </c>
      <c r="C237" s="35">
        <f t="shared" ref="C237:L237" si="12">AVERAGE(C137:C148)</f>
        <v>13668.166666666666</v>
      </c>
      <c r="D237" s="35">
        <f t="shared" si="12"/>
        <v>13124.583333333334</v>
      </c>
      <c r="E237" s="35">
        <f t="shared" si="12"/>
        <v>221.33333333333334</v>
      </c>
      <c r="F237" s="35">
        <f t="shared" si="12"/>
        <v>50620.5</v>
      </c>
      <c r="G237" s="35">
        <f t="shared" si="12"/>
        <v>102830.33333333333</v>
      </c>
      <c r="H237" s="35">
        <f t="shared" si="12"/>
        <v>230.83333333333334</v>
      </c>
      <c r="I237" s="35">
        <f t="shared" si="12"/>
        <v>43213.25</v>
      </c>
      <c r="J237" s="35">
        <f t="shared" si="12"/>
        <v>105660.91666666667</v>
      </c>
      <c r="K237" s="35">
        <f t="shared" si="12"/>
        <v>5505.416666666667</v>
      </c>
      <c r="L237" s="35">
        <f t="shared" si="12"/>
        <v>66929.25</v>
      </c>
    </row>
    <row r="238" spans="1:16">
      <c r="A238" s="28" t="s">
        <v>21</v>
      </c>
      <c r="B238" s="35">
        <f>AVERAGE(B149:B160)</f>
        <v>216.5</v>
      </c>
      <c r="C238" s="35">
        <f t="shared" ref="C238:L238" si="13">AVERAGE(C149:C160)</f>
        <v>9015.1666666666661</v>
      </c>
      <c r="D238" s="35">
        <f t="shared" si="13"/>
        <v>11437.083333333334</v>
      </c>
      <c r="E238" s="35">
        <f t="shared" si="13"/>
        <v>227.91666666666666</v>
      </c>
      <c r="F238" s="35">
        <f t="shared" si="13"/>
        <v>51747.583333333336</v>
      </c>
      <c r="G238" s="35">
        <f t="shared" si="13"/>
        <v>129995.08333333333</v>
      </c>
      <c r="H238" s="35">
        <f t="shared" si="13"/>
        <v>473.5</v>
      </c>
      <c r="I238" s="35">
        <f t="shared" si="13"/>
        <v>86738.583333333328</v>
      </c>
      <c r="J238" s="35">
        <f t="shared" si="13"/>
        <v>259275.41666666666</v>
      </c>
      <c r="K238" s="35">
        <f t="shared" si="13"/>
        <v>853.83333333333337</v>
      </c>
      <c r="L238" s="35">
        <f t="shared" si="13"/>
        <v>2795.5</v>
      </c>
    </row>
    <row r="239" spans="1:16">
      <c r="A239" s="28" t="s">
        <v>22</v>
      </c>
      <c r="B239" s="35">
        <f>AVERAGE(B161:B172)</f>
        <v>101.83333333333333</v>
      </c>
      <c r="C239" s="35">
        <f t="shared" ref="C239:L239" si="14">AVERAGE(C161:C172)</f>
        <v>5352.833333333333</v>
      </c>
      <c r="D239" s="35">
        <f t="shared" si="14"/>
        <v>13410.833333333334</v>
      </c>
      <c r="E239" s="35">
        <f t="shared" si="14"/>
        <v>249.08333333333334</v>
      </c>
      <c r="F239" s="35">
        <f t="shared" si="14"/>
        <v>56357.083333333336</v>
      </c>
      <c r="G239" s="35">
        <f t="shared" si="14"/>
        <v>177164.08333333334</v>
      </c>
      <c r="H239" s="35">
        <f t="shared" si="14"/>
        <v>371.75</v>
      </c>
      <c r="I239" s="35">
        <f t="shared" si="14"/>
        <v>62931.5</v>
      </c>
      <c r="J239" s="35">
        <f t="shared" si="14"/>
        <v>225838.58333333334</v>
      </c>
      <c r="K239" s="35">
        <f t="shared" si="14"/>
        <v>2518.0833333333335</v>
      </c>
      <c r="L239" s="35">
        <f t="shared" si="14"/>
        <v>12914.083333333334</v>
      </c>
    </row>
    <row r="240" spans="1:16">
      <c r="A240" s="28" t="s">
        <v>23</v>
      </c>
      <c r="B240" s="35">
        <f>AVERAGE(B173:B184)</f>
        <v>89.416666666666671</v>
      </c>
      <c r="C240" s="35">
        <f t="shared" ref="C240:L240" si="15">AVERAGE(C173:C184)</f>
        <v>5147.25</v>
      </c>
      <c r="D240" s="35">
        <f t="shared" si="15"/>
        <v>17393.666666666668</v>
      </c>
      <c r="E240" s="35">
        <f t="shared" si="15"/>
        <v>215.16666666666666</v>
      </c>
      <c r="F240" s="35">
        <f t="shared" si="15"/>
        <v>51162.916666666664</v>
      </c>
      <c r="G240" s="35">
        <f t="shared" si="15"/>
        <v>202611.16666666666</v>
      </c>
      <c r="H240" s="35">
        <f t="shared" si="15"/>
        <v>502.83333333333331</v>
      </c>
      <c r="I240" s="35">
        <f t="shared" si="15"/>
        <v>62257.333333333336</v>
      </c>
      <c r="J240" s="35">
        <f t="shared" si="15"/>
        <v>257191.75</v>
      </c>
      <c r="K240" s="35">
        <f t="shared" si="15"/>
        <v>2044.3333333333333</v>
      </c>
      <c r="L240" s="35">
        <f t="shared" si="15"/>
        <v>9037</v>
      </c>
    </row>
    <row r="241" spans="1:14">
      <c r="A241" s="28" t="s">
        <v>24</v>
      </c>
      <c r="B241" s="35">
        <f>AVERAGE(B185:B196)</f>
        <v>116.75</v>
      </c>
      <c r="C241" s="35">
        <f t="shared" ref="C241:L241" si="16">AVERAGE(C185:C196)</f>
        <v>5934.583333333333</v>
      </c>
      <c r="D241" s="35">
        <f t="shared" si="16"/>
        <v>19304.25</v>
      </c>
      <c r="E241" s="35">
        <f t="shared" si="16"/>
        <v>193.41666666666666</v>
      </c>
      <c r="F241" s="35">
        <f t="shared" si="16"/>
        <v>51678.5</v>
      </c>
      <c r="G241" s="35">
        <f t="shared" si="16"/>
        <v>238379.08333333334</v>
      </c>
      <c r="H241" s="35">
        <f t="shared" si="16"/>
        <v>421.58333333333331</v>
      </c>
      <c r="I241" s="35">
        <f t="shared" si="16"/>
        <v>61256.083333333336</v>
      </c>
      <c r="J241" s="35">
        <f t="shared" si="16"/>
        <v>287895</v>
      </c>
      <c r="K241" s="35">
        <f t="shared" si="16"/>
        <v>2785.1666666666665</v>
      </c>
      <c r="L241" s="35">
        <f t="shared" si="16"/>
        <v>13261.333333333334</v>
      </c>
      <c r="N241" s="249"/>
    </row>
    <row r="242" spans="1:14">
      <c r="A242" s="28" t="s">
        <v>25</v>
      </c>
      <c r="B242" s="35">
        <f>AVERAGE(B197:B208)</f>
        <v>50.416666666666664</v>
      </c>
      <c r="C242" s="35">
        <f>AVERAGE(C197:C208)</f>
        <v>2800.3333333333335</v>
      </c>
      <c r="D242" s="35">
        <f t="shared" ref="D242:L242" si="17">AVERAGE(D197:D208)</f>
        <v>13629.75</v>
      </c>
      <c r="E242" s="35">
        <f t="shared" si="17"/>
        <v>136.33333333333334</v>
      </c>
      <c r="F242" s="35">
        <f t="shared" si="17"/>
        <v>33403.75</v>
      </c>
      <c r="G242" s="35">
        <f t="shared" si="17"/>
        <v>193406.16666666666</v>
      </c>
      <c r="H242" s="35">
        <f t="shared" si="17"/>
        <v>216.5</v>
      </c>
      <c r="I242" s="35">
        <f t="shared" si="17"/>
        <v>27874.833333333332</v>
      </c>
      <c r="J242" s="35">
        <f t="shared" si="17"/>
        <v>156058.66666666666</v>
      </c>
      <c r="K242" s="35">
        <f t="shared" si="17"/>
        <v>3131.6666666666665</v>
      </c>
      <c r="L242" s="35">
        <f t="shared" si="17"/>
        <v>18246.916666666668</v>
      </c>
      <c r="N242" s="249"/>
    </row>
    <row r="243" spans="1:14">
      <c r="A243" s="28" t="s">
        <v>437</v>
      </c>
      <c r="B243" s="35">
        <f>AVERAGE(B209:B220)</f>
        <v>46.583333333333336</v>
      </c>
      <c r="C243" s="35">
        <f>AVERAGE(C209:C220)</f>
        <v>2627.25</v>
      </c>
      <c r="D243" s="35">
        <f t="shared" ref="D243:L243" si="18">AVERAGE(D209:D220)</f>
        <v>14611.25</v>
      </c>
      <c r="E243" s="35">
        <f>AVERAGE(E209:E220)</f>
        <v>138.5</v>
      </c>
      <c r="F243" s="35">
        <f t="shared" si="18"/>
        <v>36099.916666666664</v>
      </c>
      <c r="G243" s="35">
        <f>AVERAGE(G209:G220)</f>
        <v>233918.08333333334</v>
      </c>
      <c r="H243" s="35">
        <f t="shared" si="18"/>
        <v>138.16666666666666</v>
      </c>
      <c r="I243" s="35">
        <f t="shared" si="18"/>
        <v>18194.666666666668</v>
      </c>
      <c r="J243" s="35">
        <f t="shared" si="18"/>
        <v>117949.33333333333</v>
      </c>
      <c r="K243" s="35">
        <f t="shared" si="18"/>
        <v>2973.5</v>
      </c>
      <c r="L243" s="35">
        <f t="shared" si="18"/>
        <v>17233.5</v>
      </c>
      <c r="N243" s="249"/>
    </row>
    <row r="244" spans="1:14">
      <c r="A244" s="28" t="s">
        <v>479</v>
      </c>
      <c r="B244" s="35">
        <f>AVERAGE(B221:B223)</f>
        <v>41.333333333333336</v>
      </c>
      <c r="C244" s="35">
        <f>AVERAGE(C221:C223)</f>
        <v>2365.3333333333335</v>
      </c>
      <c r="D244" s="35">
        <f t="shared" ref="D244:L244" si="19">AVERAGE(D221:D223)</f>
        <v>15979.666666666666</v>
      </c>
      <c r="E244" s="35">
        <f>AVERAGE(E221:E223)</f>
        <v>117.66666666666667</v>
      </c>
      <c r="F244" s="35">
        <f t="shared" si="19"/>
        <v>32291</v>
      </c>
      <c r="G244" s="35">
        <f>AVERAGE(G221:G223)</f>
        <v>218916.66666666666</v>
      </c>
      <c r="H244" s="35">
        <f t="shared" si="19"/>
        <v>104.33333333333333</v>
      </c>
      <c r="I244" s="35">
        <f t="shared" si="19"/>
        <v>9127.6666666666661</v>
      </c>
      <c r="J244" s="35">
        <f t="shared" si="19"/>
        <v>48719</v>
      </c>
      <c r="K244" s="35">
        <f t="shared" si="19"/>
        <v>430.66666666666669</v>
      </c>
      <c r="L244" s="35">
        <f t="shared" si="19"/>
        <v>1675</v>
      </c>
      <c r="N244" s="249"/>
    </row>
    <row r="246" spans="1:14" ht="25.5">
      <c r="A246" s="36" t="s">
        <v>83</v>
      </c>
      <c r="B246" s="37">
        <f>(B227-B226)/B226*100</f>
        <v>1.5817223198594026</v>
      </c>
      <c r="C246" s="37">
        <f t="shared" ref="C246:L246" si="20">(C227-C226)/C226*100</f>
        <v>2.8090559419654348</v>
      </c>
      <c r="D246" s="37">
        <f t="shared" si="20"/>
        <v>12.855816831683168</v>
      </c>
      <c r="E246" s="37">
        <f t="shared" si="20"/>
        <v>-11.929070392262224</v>
      </c>
      <c r="F246" s="37">
        <f t="shared" si="20"/>
        <v>-6.4020833898488947</v>
      </c>
      <c r="G246" s="37">
        <f t="shared" si="20"/>
        <v>4.3090300473389131</v>
      </c>
      <c r="H246" s="37">
        <f t="shared" si="20"/>
        <v>-4.0279787747226301</v>
      </c>
      <c r="I246" s="37">
        <f t="shared" si="20"/>
        <v>-15.230014528201266</v>
      </c>
      <c r="J246" s="37">
        <f t="shared" si="20"/>
        <v>-14.086712715883435</v>
      </c>
      <c r="K246" s="37">
        <f t="shared" si="20"/>
        <v>30.3960836671117</v>
      </c>
      <c r="L246" s="37">
        <f t="shared" si="20"/>
        <v>137.70551257253382</v>
      </c>
    </row>
    <row r="247" spans="1:14" ht="25.5">
      <c r="A247" s="36" t="s">
        <v>84</v>
      </c>
      <c r="B247" s="37">
        <f t="shared" ref="B247:L263" si="21">(B228-B227)/B227*100</f>
        <v>9.2272202998846673</v>
      </c>
      <c r="C247" s="37">
        <f t="shared" si="21"/>
        <v>7.4253923022496133</v>
      </c>
      <c r="D247" s="37">
        <f t="shared" si="21"/>
        <v>21.248484209416343</v>
      </c>
      <c r="E247" s="37">
        <f t="shared" si="21"/>
        <v>19.829164124466121</v>
      </c>
      <c r="F247" s="37">
        <f t="shared" si="21"/>
        <v>17.041271773468971</v>
      </c>
      <c r="G247" s="37">
        <f t="shared" si="21"/>
        <v>25.007548065511525</v>
      </c>
      <c r="H247" s="37">
        <f t="shared" si="21"/>
        <v>14.450867052023128</v>
      </c>
      <c r="I247" s="37">
        <f t="shared" si="21"/>
        <v>30.907113783107317</v>
      </c>
      <c r="J247" s="37">
        <f t="shared" si="21"/>
        <v>42.468681903148848</v>
      </c>
      <c r="K247" s="37">
        <f t="shared" si="21"/>
        <v>-42.244027303754258</v>
      </c>
      <c r="L247" s="37">
        <f t="shared" si="21"/>
        <v>-62.365864822254999</v>
      </c>
    </row>
    <row r="248" spans="1:14" ht="25.5">
      <c r="A248" s="36" t="s">
        <v>85</v>
      </c>
      <c r="B248" s="37">
        <f t="shared" si="21"/>
        <v>38.120380147835256</v>
      </c>
      <c r="C248" s="37">
        <f t="shared" si="21"/>
        <v>33.562805637259338</v>
      </c>
      <c r="D248" s="37">
        <f t="shared" si="21"/>
        <v>38.027238098551138</v>
      </c>
      <c r="E248" s="37">
        <f t="shared" si="21"/>
        <v>-23.930753564154784</v>
      </c>
      <c r="F248" s="37">
        <f t="shared" si="21"/>
        <v>-21.671227194779942</v>
      </c>
      <c r="G248" s="37">
        <f t="shared" si="21"/>
        <v>-21.650835990345144</v>
      </c>
      <c r="H248" s="37">
        <f t="shared" si="21"/>
        <v>-32.147562582345188</v>
      </c>
      <c r="I248" s="37">
        <f t="shared" si="21"/>
        <v>-32.67804208088463</v>
      </c>
      <c r="J248" s="37">
        <f t="shared" si="21"/>
        <v>-26.232502845213151</v>
      </c>
      <c r="K248" s="37">
        <f t="shared" si="21"/>
        <v>379.09587826857728</v>
      </c>
      <c r="L248" s="37">
        <f t="shared" si="21"/>
        <v>2847.067567567567</v>
      </c>
    </row>
    <row r="249" spans="1:14" ht="25.5">
      <c r="A249" s="36" t="s">
        <v>86</v>
      </c>
      <c r="B249" s="37">
        <f t="shared" si="21"/>
        <v>-13.340978593272176</v>
      </c>
      <c r="C249" s="37">
        <f t="shared" si="21"/>
        <v>-17.159687367006011</v>
      </c>
      <c r="D249" s="37">
        <f t="shared" si="21"/>
        <v>-12.228438933413987</v>
      </c>
      <c r="E249" s="37">
        <f t="shared" si="21"/>
        <v>-19.578313253012048</v>
      </c>
      <c r="F249" s="37">
        <f t="shared" si="21"/>
        <v>-19.839320609917781</v>
      </c>
      <c r="G249" s="37">
        <f t="shared" si="21"/>
        <v>-6.8320572947464839</v>
      </c>
      <c r="H249" s="37">
        <f t="shared" si="21"/>
        <v>-5.1456310679611654</v>
      </c>
      <c r="I249" s="37">
        <f t="shared" si="21"/>
        <v>-3.058882174111035</v>
      </c>
      <c r="J249" s="37">
        <f t="shared" si="21"/>
        <v>9.0580564645303365</v>
      </c>
      <c r="K249" s="37">
        <f t="shared" si="21"/>
        <v>-23.715695343817448</v>
      </c>
      <c r="L249" s="37">
        <f t="shared" si="21"/>
        <v>-73.240463493257153</v>
      </c>
    </row>
    <row r="250" spans="1:14" ht="25.5">
      <c r="A250" s="36" t="s">
        <v>87</v>
      </c>
      <c r="B250" s="37">
        <f t="shared" si="21"/>
        <v>16.718129686810769</v>
      </c>
      <c r="C250" s="37">
        <f t="shared" si="21"/>
        <v>5.7383532711956953</v>
      </c>
      <c r="D250" s="37">
        <f t="shared" si="21"/>
        <v>-6.503043702980527</v>
      </c>
      <c r="E250" s="37">
        <f t="shared" si="21"/>
        <v>-6.200582605076983</v>
      </c>
      <c r="F250" s="37">
        <f t="shared" si="21"/>
        <v>4.5233599708154415</v>
      </c>
      <c r="G250" s="37">
        <f t="shared" si="21"/>
        <v>5.5950473415877511</v>
      </c>
      <c r="H250" s="37">
        <f t="shared" si="21"/>
        <v>-45.069941999317642</v>
      </c>
      <c r="I250" s="37">
        <f t="shared" si="21"/>
        <v>-43.667452792757913</v>
      </c>
      <c r="J250" s="37">
        <f t="shared" si="21"/>
        <v>-41.855907443407986</v>
      </c>
      <c r="K250" s="37">
        <f t="shared" si="21"/>
        <v>-43.849791826670447</v>
      </c>
      <c r="L250" s="37">
        <f t="shared" si="21"/>
        <v>-51.02985023475788</v>
      </c>
    </row>
    <row r="251" spans="1:14" ht="25.5">
      <c r="A251" s="36" t="s">
        <v>88</v>
      </c>
      <c r="B251" s="37">
        <f t="shared" si="21"/>
        <v>61.980347694633423</v>
      </c>
      <c r="C251" s="37">
        <f t="shared" si="21"/>
        <v>24.959126384304533</v>
      </c>
      <c r="D251" s="37">
        <f t="shared" si="21"/>
        <v>17.131559752773615</v>
      </c>
      <c r="E251" s="37">
        <f t="shared" si="21"/>
        <v>-22.005323868677909</v>
      </c>
      <c r="F251" s="37">
        <f t="shared" si="21"/>
        <v>-19.760638611468128</v>
      </c>
      <c r="G251" s="37">
        <f t="shared" si="21"/>
        <v>-8.7405924282226053</v>
      </c>
      <c r="H251" s="37">
        <f t="shared" si="21"/>
        <v>-54.906832298136642</v>
      </c>
      <c r="I251" s="37">
        <f t="shared" si="21"/>
        <v>-44.886574934920041</v>
      </c>
      <c r="J251" s="37">
        <f t="shared" si="21"/>
        <v>-42.059934525308485</v>
      </c>
      <c r="K251" s="37">
        <f t="shared" si="21"/>
        <v>-50.910661579439918</v>
      </c>
      <c r="L251" s="37">
        <f t="shared" si="21"/>
        <v>-66.166281755196309</v>
      </c>
    </row>
    <row r="252" spans="1:14" ht="25.5">
      <c r="A252" s="36" t="s">
        <v>89</v>
      </c>
      <c r="B252" s="37">
        <f t="shared" si="21"/>
        <v>-45.98693420438638</v>
      </c>
      <c r="C252" s="37">
        <f t="shared" si="21"/>
        <v>-35.963266515256251</v>
      </c>
      <c r="D252" s="37">
        <f t="shared" si="21"/>
        <v>-28.73202323050905</v>
      </c>
      <c r="E252" s="37">
        <f t="shared" si="21"/>
        <v>8.9874857792946461</v>
      </c>
      <c r="F252" s="37">
        <f t="shared" si="21"/>
        <v>16.403772509118262</v>
      </c>
      <c r="G252" s="37">
        <f t="shared" si="21"/>
        <v>25.832894248127769</v>
      </c>
      <c r="H252" s="37">
        <f t="shared" si="21"/>
        <v>7.988980716253435</v>
      </c>
      <c r="I252" s="37">
        <f t="shared" si="21"/>
        <v>19.58041958041958</v>
      </c>
      <c r="J252" s="37">
        <f t="shared" si="21"/>
        <v>27.79768909810635</v>
      </c>
      <c r="K252" s="37">
        <f t="shared" si="21"/>
        <v>82.02082416776652</v>
      </c>
      <c r="L252" s="37">
        <f t="shared" si="21"/>
        <v>157.05864101768537</v>
      </c>
    </row>
    <row r="253" spans="1:14" ht="25.5">
      <c r="A253" s="36" t="s">
        <v>90</v>
      </c>
      <c r="B253" s="37">
        <f t="shared" si="21"/>
        <v>-0.4751619870410318</v>
      </c>
      <c r="C253" s="37">
        <f t="shared" si="21"/>
        <v>-3.2469159599074788</v>
      </c>
      <c r="D253" s="37">
        <f t="shared" si="21"/>
        <v>-7.7719015865716194</v>
      </c>
      <c r="E253" s="37">
        <f t="shared" si="21"/>
        <v>-12.056367432150314</v>
      </c>
      <c r="F253" s="37">
        <f t="shared" si="21"/>
        <v>-9.8998901695428678</v>
      </c>
      <c r="G253" s="37">
        <f t="shared" si="21"/>
        <v>-9.5364433888438924</v>
      </c>
      <c r="H253" s="37">
        <f t="shared" si="21"/>
        <v>10.714285714285715</v>
      </c>
      <c r="I253" s="37">
        <f t="shared" si="21"/>
        <v>3.6515509045518217</v>
      </c>
      <c r="J253" s="37">
        <f t="shared" si="21"/>
        <v>6.8432012724723297</v>
      </c>
      <c r="K253" s="37">
        <f t="shared" si="21"/>
        <v>63.551401869158894</v>
      </c>
      <c r="L253" s="37">
        <f t="shared" si="21"/>
        <v>232.15851941259302</v>
      </c>
    </row>
    <row r="254" spans="1:14" ht="25.5">
      <c r="A254" s="36" t="s">
        <v>91</v>
      </c>
      <c r="B254" s="37">
        <f t="shared" si="21"/>
        <v>-0.30381944444444942</v>
      </c>
      <c r="C254" s="37">
        <f t="shared" si="21"/>
        <v>-4.9337091970395646</v>
      </c>
      <c r="D254" s="37">
        <f t="shared" si="21"/>
        <v>-5.6135627025679344</v>
      </c>
      <c r="E254" s="37">
        <f t="shared" si="21"/>
        <v>14.540059347181023</v>
      </c>
      <c r="F254" s="37">
        <f t="shared" si="21"/>
        <v>22.830000980790523</v>
      </c>
      <c r="G254" s="37">
        <f t="shared" si="21"/>
        <v>34.404771389872181</v>
      </c>
      <c r="H254" s="37">
        <f t="shared" si="21"/>
        <v>26.267281105990786</v>
      </c>
      <c r="I254" s="37">
        <f t="shared" si="21"/>
        <v>53.378149874211246</v>
      </c>
      <c r="J254" s="37">
        <f t="shared" si="21"/>
        <v>60.950132955931089</v>
      </c>
      <c r="K254" s="37">
        <f t="shared" si="21"/>
        <v>247.54679802955661</v>
      </c>
      <c r="L254" s="37">
        <f t="shared" si="21"/>
        <v>505.30778361878913</v>
      </c>
    </row>
    <row r="255" spans="1:14" ht="25.5">
      <c r="A255" s="36" t="s">
        <v>92</v>
      </c>
      <c r="B255" s="37">
        <f t="shared" si="21"/>
        <v>346.45189377448855</v>
      </c>
      <c r="C255" s="37">
        <f t="shared" si="21"/>
        <v>274.75219514239609</v>
      </c>
      <c r="D255" s="37">
        <f t="shared" si="21"/>
        <v>133.14139002176532</v>
      </c>
      <c r="E255" s="37">
        <f t="shared" si="21"/>
        <v>16.839378238341958</v>
      </c>
      <c r="F255" s="37">
        <f t="shared" si="21"/>
        <v>20.335139451320352</v>
      </c>
      <c r="G255" s="37">
        <f t="shared" si="21"/>
        <v>37.059494371238557</v>
      </c>
      <c r="H255" s="37">
        <f t="shared" si="21"/>
        <v>95.529197080291993</v>
      </c>
      <c r="I255" s="37">
        <f t="shared" si="21"/>
        <v>88.142383892270971</v>
      </c>
      <c r="J255" s="37">
        <f t="shared" si="21"/>
        <v>149.015867220422</v>
      </c>
      <c r="K255" s="37">
        <f t="shared" si="21"/>
        <v>-62.458895566390751</v>
      </c>
      <c r="L255" s="37">
        <f t="shared" si="21"/>
        <v>-86.03285774318131</v>
      </c>
    </row>
    <row r="256" spans="1:14" ht="25.5">
      <c r="A256" s="36" t="s">
        <v>93</v>
      </c>
      <c r="B256" s="37">
        <f t="shared" si="21"/>
        <v>-53.60312042905899</v>
      </c>
      <c r="C256" s="37">
        <f t="shared" si="21"/>
        <v>-54.140850426107768</v>
      </c>
      <c r="D256" s="37">
        <f t="shared" si="21"/>
        <v>-28.625163714147167</v>
      </c>
      <c r="E256" s="37">
        <f t="shared" si="21"/>
        <v>17.78270509977828</v>
      </c>
      <c r="F256" s="37">
        <f t="shared" si="21"/>
        <v>15.164590991906488</v>
      </c>
      <c r="G256" s="37">
        <f t="shared" si="21"/>
        <v>27.072348909246674</v>
      </c>
      <c r="H256" s="37">
        <f t="shared" si="21"/>
        <v>29.258049463369108</v>
      </c>
      <c r="I256" s="37">
        <f t="shared" si="21"/>
        <v>48.224509571326891</v>
      </c>
      <c r="J256" s="37">
        <f t="shared" si="21"/>
        <v>54.922729916376291</v>
      </c>
      <c r="K256" s="37">
        <f t="shared" si="21"/>
        <v>149.43366306728086</v>
      </c>
      <c r="L256" s="37">
        <f t="shared" si="21"/>
        <v>1050.6791025530817</v>
      </c>
    </row>
    <row r="257" spans="1:12" ht="25.5">
      <c r="A257" s="36" t="s">
        <v>94</v>
      </c>
      <c r="B257" s="37">
        <f t="shared" si="21"/>
        <v>-45.397225725094579</v>
      </c>
      <c r="C257" s="37">
        <f t="shared" si="21"/>
        <v>-34.042605079930254</v>
      </c>
      <c r="D257" s="37">
        <f t="shared" si="21"/>
        <v>-12.857551033366137</v>
      </c>
      <c r="E257" s="37">
        <f t="shared" si="21"/>
        <v>2.9743975903614368</v>
      </c>
      <c r="F257" s="37">
        <f t="shared" si="21"/>
        <v>2.2265353628141478</v>
      </c>
      <c r="G257" s="37">
        <f t="shared" si="21"/>
        <v>26.417059168662941</v>
      </c>
      <c r="H257" s="37">
        <f t="shared" si="21"/>
        <v>105.12635379061371</v>
      </c>
      <c r="I257" s="37">
        <f t="shared" si="21"/>
        <v>100.72219361731258</v>
      </c>
      <c r="J257" s="37">
        <f t="shared" si="21"/>
        <v>145.38440971945633</v>
      </c>
      <c r="K257" s="37">
        <f t="shared" si="21"/>
        <v>-84.491031559827448</v>
      </c>
      <c r="L257" s="37">
        <f t="shared" si="21"/>
        <v>-95.823201365621159</v>
      </c>
    </row>
    <row r="258" spans="1:12" ht="25.5">
      <c r="A258" s="36" t="s">
        <v>95</v>
      </c>
      <c r="B258" s="37">
        <f t="shared" si="21"/>
        <v>-52.963818321785993</v>
      </c>
      <c r="C258" s="37">
        <f t="shared" si="21"/>
        <v>-40.624133404817812</v>
      </c>
      <c r="D258" s="37">
        <f t="shared" si="21"/>
        <v>17.257459288134356</v>
      </c>
      <c r="E258" s="37">
        <f t="shared" si="21"/>
        <v>9.2870201096892231</v>
      </c>
      <c r="F258" s="37">
        <f t="shared" si="21"/>
        <v>8.9076623546027101</v>
      </c>
      <c r="G258" s="37">
        <f t="shared" si="21"/>
        <v>36.285218479416862</v>
      </c>
      <c r="H258" s="37">
        <f t="shared" si="21"/>
        <v>-21.488912354804647</v>
      </c>
      <c r="I258" s="37">
        <f t="shared" si="21"/>
        <v>-27.446935859954667</v>
      </c>
      <c r="J258" s="37">
        <f t="shared" si="21"/>
        <v>-12.896260572332183</v>
      </c>
      <c r="K258" s="37">
        <f t="shared" si="21"/>
        <v>194.91508881514736</v>
      </c>
      <c r="L258" s="37">
        <f t="shared" si="21"/>
        <v>361.95969713229601</v>
      </c>
    </row>
    <row r="259" spans="1:12" ht="25.5">
      <c r="A259" s="36" t="s">
        <v>96</v>
      </c>
      <c r="B259" s="37">
        <f t="shared" si="21"/>
        <v>-12.193126022913248</v>
      </c>
      <c r="C259" s="37">
        <f t="shared" si="21"/>
        <v>-3.8406451412024727</v>
      </c>
      <c r="D259" s="37">
        <f t="shared" si="21"/>
        <v>29.698626732119561</v>
      </c>
      <c r="E259" s="37">
        <f t="shared" si="21"/>
        <v>-13.616594178655076</v>
      </c>
      <c r="F259" s="37">
        <f t="shared" si="21"/>
        <v>-9.2165285345675354</v>
      </c>
      <c r="G259" s="37">
        <f t="shared" si="21"/>
        <v>14.363567860114598</v>
      </c>
      <c r="H259" s="37">
        <f t="shared" si="21"/>
        <v>35.261152208025102</v>
      </c>
      <c r="I259" s="37">
        <f t="shared" si="21"/>
        <v>-1.0712706143452233</v>
      </c>
      <c r="J259" s="37">
        <f t="shared" si="21"/>
        <v>13.882998291921622</v>
      </c>
      <c r="K259" s="37">
        <f t="shared" si="21"/>
        <v>-18.813912698150055</v>
      </c>
      <c r="L259" s="37">
        <f t="shared" si="21"/>
        <v>-30.022133458949856</v>
      </c>
    </row>
    <row r="260" spans="1:12" ht="25.5">
      <c r="A260" s="36" t="s">
        <v>97</v>
      </c>
      <c r="B260" s="37">
        <f t="shared" si="21"/>
        <v>30.56849953401677</v>
      </c>
      <c r="C260" s="37">
        <f t="shared" si="21"/>
        <v>15.296193760422225</v>
      </c>
      <c r="D260" s="37">
        <f t="shared" si="21"/>
        <v>10.984362124144797</v>
      </c>
      <c r="E260" s="37">
        <f t="shared" si="21"/>
        <v>-10.10844306738962</v>
      </c>
      <c r="F260" s="37">
        <f t="shared" si="21"/>
        <v>1.0077285794561539</v>
      </c>
      <c r="G260" s="37">
        <f t="shared" si="21"/>
        <v>17.653477473683182</v>
      </c>
      <c r="H260" s="37">
        <f t="shared" si="21"/>
        <v>-16.158435531985415</v>
      </c>
      <c r="I260" s="37">
        <f t="shared" si="21"/>
        <v>-1.6082442764440066</v>
      </c>
      <c r="J260" s="37">
        <f t="shared" si="21"/>
        <v>11.937882921983306</v>
      </c>
      <c r="K260" s="37">
        <f t="shared" si="21"/>
        <v>36.238382520789173</v>
      </c>
      <c r="L260" s="37">
        <f t="shared" si="21"/>
        <v>46.744863708457828</v>
      </c>
    </row>
    <row r="261" spans="1:12" ht="25.5">
      <c r="A261" s="36" t="s">
        <v>98</v>
      </c>
      <c r="B261" s="37">
        <f t="shared" si="21"/>
        <v>-56.816559600285522</v>
      </c>
      <c r="C261" s="37">
        <f t="shared" si="21"/>
        <v>-52.813311802288844</v>
      </c>
      <c r="D261" s="37">
        <f t="shared" si="21"/>
        <v>-29.39508139399355</v>
      </c>
      <c r="E261" s="37">
        <f t="shared" si="21"/>
        <v>-29.51314088754846</v>
      </c>
      <c r="F261" s="37">
        <f t="shared" si="21"/>
        <v>-35.362384744139248</v>
      </c>
      <c r="G261" s="37">
        <f t="shared" si="21"/>
        <v>-18.866133738663461</v>
      </c>
      <c r="H261" s="37">
        <f t="shared" si="21"/>
        <v>-48.645977465902348</v>
      </c>
      <c r="I261" s="37">
        <f t="shared" si="21"/>
        <v>-54.494587612386795</v>
      </c>
      <c r="J261" s="37">
        <f t="shared" si="21"/>
        <v>-45.793200067154118</v>
      </c>
      <c r="K261" s="37">
        <f t="shared" si="21"/>
        <v>12.440907186882892</v>
      </c>
      <c r="L261" s="37">
        <f t="shared" si="21"/>
        <v>37.594887391916352</v>
      </c>
    </row>
    <row r="262" spans="1:12" ht="25.5">
      <c r="A262" s="36" t="s">
        <v>443</v>
      </c>
      <c r="B262" s="37">
        <f>(B243-B242)/B242*100</f>
        <v>-7.6033057851239576</v>
      </c>
      <c r="C262" s="37">
        <f t="shared" si="21"/>
        <v>-6.1808118081180865</v>
      </c>
      <c r="D262" s="37">
        <f t="shared" si="21"/>
        <v>7.2011592288926796</v>
      </c>
      <c r="E262" s="37">
        <f t="shared" si="21"/>
        <v>1.5892420537897241</v>
      </c>
      <c r="F262" s="37">
        <f t="shared" si="21"/>
        <v>8.0714490638526044</v>
      </c>
      <c r="G262" s="37">
        <f t="shared" si="21"/>
        <v>20.946548584714218</v>
      </c>
      <c r="H262" s="37">
        <f t="shared" si="21"/>
        <v>-36.18167821401078</v>
      </c>
      <c r="I262" s="37">
        <f t="shared" si="21"/>
        <v>-34.727262943276187</v>
      </c>
      <c r="J262" s="37">
        <f t="shared" si="21"/>
        <v>-24.419876285841223</v>
      </c>
      <c r="K262" s="37">
        <f t="shared" si="21"/>
        <v>-5.0505588078765253</v>
      </c>
      <c r="L262" s="37">
        <f t="shared" si="21"/>
        <v>-5.5539063677425018</v>
      </c>
    </row>
    <row r="263" spans="1:12" ht="25.5">
      <c r="A263" s="36" t="s">
        <v>489</v>
      </c>
      <c r="B263" s="37">
        <f>(B244-B243)/B243*100</f>
        <v>-11.270125223613595</v>
      </c>
      <c r="C263" s="37">
        <f t="shared" si="21"/>
        <v>-9.969232721159635</v>
      </c>
      <c r="D263" s="37">
        <f>(D244-D243)/D243*100</f>
        <v>9.3655003279436464</v>
      </c>
      <c r="E263" s="37">
        <f t="shared" si="21"/>
        <v>-15.042117930204569</v>
      </c>
      <c r="F263" s="37">
        <f t="shared" ref="F263:L263" si="22">(F244-F243)/F243*100</f>
        <v>-10.551040053185712</v>
      </c>
      <c r="G263" s="37">
        <f t="shared" si="22"/>
        <v>-6.4131068675394642</v>
      </c>
      <c r="H263" s="37">
        <f t="shared" si="22"/>
        <v>-24.487334137515077</v>
      </c>
      <c r="I263" s="37">
        <f t="shared" si="22"/>
        <v>-49.833284478968203</v>
      </c>
      <c r="J263" s="37">
        <f t="shared" si="22"/>
        <v>-58.694976374036315</v>
      </c>
      <c r="K263" s="37">
        <f t="shared" si="22"/>
        <v>-85.516506922257733</v>
      </c>
      <c r="L263" s="37">
        <f t="shared" si="22"/>
        <v>-90.280558215104307</v>
      </c>
    </row>
    <row r="264" spans="1:12">
      <c r="A264" s="36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</sheetData>
  <mergeCells count="6">
    <mergeCell ref="B1:L1"/>
    <mergeCell ref="A1:A4"/>
    <mergeCell ref="B2:D2"/>
    <mergeCell ref="E2:G2"/>
    <mergeCell ref="H2:J2"/>
    <mergeCell ref="K2:L2"/>
  </mergeCells>
  <phoneticPr fontId="4" type="noConversion"/>
  <conditionalFormatting sqref="F197:F20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F197:F2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97:C22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97:I2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K197:K224">
    <cfRule type="iconSet" priority="10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2"/>
  <sheetViews>
    <sheetView workbookViewId="0">
      <selection sqref="A1:A4"/>
    </sheetView>
  </sheetViews>
  <sheetFormatPr defaultRowHeight="12.75"/>
  <cols>
    <col min="1" max="1" width="23.42578125" style="28" customWidth="1"/>
    <col min="2" max="3" width="17.85546875" style="28" customWidth="1"/>
    <col min="4" max="4" width="17.28515625" style="28" customWidth="1"/>
    <col min="5" max="5" width="18.5703125" style="28" customWidth="1"/>
    <col min="6" max="6" width="16.42578125" style="28" customWidth="1"/>
    <col min="7" max="7" width="20.140625" style="28" customWidth="1"/>
    <col min="8" max="8" width="16.42578125" style="28" customWidth="1"/>
    <col min="9" max="9" width="20.7109375" style="28" customWidth="1"/>
    <col min="10" max="11" width="9.140625" style="250"/>
    <col min="12" max="16384" width="9.140625" style="28"/>
  </cols>
  <sheetData>
    <row r="1" spans="1:9" ht="32.25" customHeight="1" thickBot="1">
      <c r="A1" s="357" t="s">
        <v>78</v>
      </c>
      <c r="B1" s="355" t="s">
        <v>77</v>
      </c>
      <c r="C1" s="355"/>
      <c r="D1" s="355"/>
      <c r="E1" s="355"/>
      <c r="F1" s="355"/>
      <c r="G1" s="355"/>
      <c r="H1" s="355"/>
      <c r="I1" s="356"/>
    </row>
    <row r="2" spans="1:9" ht="36.75" customHeight="1">
      <c r="A2" s="358"/>
      <c r="B2" s="360" t="s">
        <v>79</v>
      </c>
      <c r="C2" s="360"/>
      <c r="D2" s="360" t="s">
        <v>80</v>
      </c>
      <c r="E2" s="360"/>
      <c r="F2" s="360" t="s">
        <v>81</v>
      </c>
      <c r="G2" s="360"/>
      <c r="H2" s="360" t="s">
        <v>82</v>
      </c>
      <c r="I2" s="360"/>
    </row>
    <row r="3" spans="1:9" ht="20.25" customHeight="1">
      <c r="A3" s="358"/>
      <c r="B3" s="31"/>
      <c r="C3" s="31" t="s">
        <v>71</v>
      </c>
      <c r="D3" s="32"/>
      <c r="E3" s="32" t="s">
        <v>71</v>
      </c>
      <c r="F3" s="33"/>
      <c r="G3" s="33" t="s">
        <v>71</v>
      </c>
      <c r="H3" s="34"/>
      <c r="I3" s="34" t="s">
        <v>71</v>
      </c>
    </row>
    <row r="4" spans="1:9" ht="33" customHeight="1" thickBot="1">
      <c r="A4" s="359"/>
      <c r="B4" s="31" t="s">
        <v>73</v>
      </c>
      <c r="C4" s="31" t="s">
        <v>74</v>
      </c>
      <c r="D4" s="32" t="s">
        <v>73</v>
      </c>
      <c r="E4" s="32" t="s">
        <v>74</v>
      </c>
      <c r="F4" s="33" t="s">
        <v>73</v>
      </c>
      <c r="G4" s="33" t="s">
        <v>74</v>
      </c>
      <c r="H4" s="34" t="s">
        <v>73</v>
      </c>
      <c r="I4" s="34" t="s">
        <v>74</v>
      </c>
    </row>
    <row r="5" spans="1:9" ht="21.75" hidden="1" customHeight="1">
      <c r="A5" s="29">
        <v>33970</v>
      </c>
      <c r="B5" s="30">
        <v>540</v>
      </c>
      <c r="C5" s="30">
        <v>400</v>
      </c>
      <c r="D5" s="30">
        <v>1200</v>
      </c>
      <c r="E5" s="30">
        <v>1000</v>
      </c>
      <c r="F5" s="30">
        <v>11187</v>
      </c>
      <c r="G5" s="30">
        <v>7024</v>
      </c>
      <c r="H5" s="30">
        <v>8810</v>
      </c>
      <c r="I5" s="30">
        <v>7140</v>
      </c>
    </row>
    <row r="6" spans="1:9" ht="15" hidden="1">
      <c r="A6" s="29">
        <v>34001</v>
      </c>
      <c r="B6" s="30">
        <v>23875</v>
      </c>
      <c r="C6" s="30">
        <v>34300</v>
      </c>
      <c r="D6" s="30">
        <v>7497</v>
      </c>
      <c r="E6" s="30">
        <v>6210</v>
      </c>
      <c r="F6" s="30">
        <v>21515</v>
      </c>
      <c r="G6" s="30">
        <v>23482</v>
      </c>
      <c r="H6" s="30">
        <v>1112</v>
      </c>
      <c r="I6" s="30">
        <v>1167</v>
      </c>
    </row>
    <row r="7" spans="1:9" ht="15" hidden="1">
      <c r="A7" s="29">
        <v>34029</v>
      </c>
      <c r="B7" s="30">
        <v>631</v>
      </c>
      <c r="C7" s="30">
        <v>328</v>
      </c>
      <c r="D7" s="30">
        <v>7328</v>
      </c>
      <c r="E7" s="30">
        <v>6662</v>
      </c>
      <c r="F7" s="30">
        <v>17874</v>
      </c>
      <c r="G7" s="30">
        <v>10746</v>
      </c>
      <c r="H7" s="30">
        <v>3633</v>
      </c>
      <c r="I7" s="30">
        <v>3293</v>
      </c>
    </row>
    <row r="8" spans="1:9" ht="15" hidden="1">
      <c r="A8" s="29">
        <v>34060</v>
      </c>
      <c r="B8" s="30">
        <v>2762</v>
      </c>
      <c r="C8" s="30">
        <v>2783</v>
      </c>
      <c r="D8" s="30">
        <v>6211</v>
      </c>
      <c r="E8" s="30">
        <v>7432</v>
      </c>
      <c r="F8" s="30">
        <v>20226</v>
      </c>
      <c r="G8" s="30">
        <v>13882</v>
      </c>
      <c r="H8" s="30">
        <v>2626</v>
      </c>
      <c r="I8" s="30">
        <v>1882</v>
      </c>
    </row>
    <row r="9" spans="1:9" ht="15" hidden="1">
      <c r="A9" s="29">
        <v>34090</v>
      </c>
      <c r="B9" s="30">
        <v>1100</v>
      </c>
      <c r="C9" s="30">
        <v>1505</v>
      </c>
      <c r="D9" s="30">
        <v>3954</v>
      </c>
      <c r="E9" s="30">
        <v>2601</v>
      </c>
      <c r="F9" s="30">
        <v>21700</v>
      </c>
      <c r="G9" s="30">
        <v>15548</v>
      </c>
      <c r="H9" s="30">
        <v>2618</v>
      </c>
      <c r="I9" s="30">
        <v>2080</v>
      </c>
    </row>
    <row r="10" spans="1:9" ht="15" hidden="1">
      <c r="A10" s="29">
        <v>34121</v>
      </c>
      <c r="B10" s="30">
        <v>0</v>
      </c>
      <c r="C10" s="30">
        <v>0</v>
      </c>
      <c r="D10" s="30">
        <v>6897</v>
      </c>
      <c r="E10" s="30">
        <v>6317</v>
      </c>
      <c r="F10" s="30">
        <v>25714</v>
      </c>
      <c r="G10" s="30">
        <v>22425</v>
      </c>
      <c r="H10" s="30">
        <v>4768</v>
      </c>
      <c r="I10" s="30">
        <v>4220</v>
      </c>
    </row>
    <row r="11" spans="1:9" ht="15" hidden="1">
      <c r="A11" s="29">
        <v>34151</v>
      </c>
      <c r="B11" s="30">
        <v>1699</v>
      </c>
      <c r="C11" s="30">
        <v>2229</v>
      </c>
      <c r="D11" s="30">
        <v>4967</v>
      </c>
      <c r="E11" s="30">
        <v>6004</v>
      </c>
      <c r="F11" s="30">
        <v>15172</v>
      </c>
      <c r="G11" s="30">
        <v>9942</v>
      </c>
      <c r="H11" s="30">
        <v>9565</v>
      </c>
      <c r="I11" s="30">
        <v>6958</v>
      </c>
    </row>
    <row r="12" spans="1:9" ht="15" hidden="1">
      <c r="A12" s="29">
        <v>34182</v>
      </c>
      <c r="B12" s="30">
        <v>4173</v>
      </c>
      <c r="C12" s="30">
        <v>2834</v>
      </c>
      <c r="D12" s="30">
        <v>9587</v>
      </c>
      <c r="E12" s="30">
        <v>6460</v>
      </c>
      <c r="F12" s="30">
        <v>45346</v>
      </c>
      <c r="G12" s="30">
        <v>29275</v>
      </c>
      <c r="H12" s="30">
        <v>5050</v>
      </c>
      <c r="I12" s="30">
        <v>3675</v>
      </c>
    </row>
    <row r="13" spans="1:9" ht="15" hidden="1">
      <c r="A13" s="29">
        <v>34213</v>
      </c>
      <c r="B13" s="30">
        <v>3940</v>
      </c>
      <c r="C13" s="30">
        <v>3615</v>
      </c>
      <c r="D13" s="30">
        <v>5156</v>
      </c>
      <c r="E13" s="30">
        <v>2939</v>
      </c>
      <c r="F13" s="30">
        <v>21761</v>
      </c>
      <c r="G13" s="30">
        <v>14501</v>
      </c>
      <c r="H13" s="30">
        <v>6219</v>
      </c>
      <c r="I13" s="30">
        <v>5930</v>
      </c>
    </row>
    <row r="14" spans="1:9" ht="15" hidden="1">
      <c r="A14" s="29">
        <v>34243</v>
      </c>
      <c r="B14" s="30">
        <v>0</v>
      </c>
      <c r="C14" s="30">
        <v>0</v>
      </c>
      <c r="D14" s="30">
        <v>2462</v>
      </c>
      <c r="E14" s="30">
        <v>1620</v>
      </c>
      <c r="F14" s="30">
        <v>13954</v>
      </c>
      <c r="G14" s="30">
        <v>9573</v>
      </c>
      <c r="H14" s="30">
        <v>5671</v>
      </c>
      <c r="I14" s="30">
        <v>9427</v>
      </c>
    </row>
    <row r="15" spans="1:9" ht="15" hidden="1">
      <c r="A15" s="29">
        <v>34274</v>
      </c>
      <c r="B15" s="30">
        <v>5242</v>
      </c>
      <c r="C15" s="30">
        <v>5447</v>
      </c>
      <c r="D15" s="30">
        <v>16878</v>
      </c>
      <c r="E15" s="30">
        <v>24150</v>
      </c>
      <c r="F15" s="30">
        <v>11936</v>
      </c>
      <c r="G15" s="30">
        <v>10906</v>
      </c>
      <c r="H15" s="30">
        <v>4193</v>
      </c>
      <c r="I15" s="30">
        <v>3489</v>
      </c>
    </row>
    <row r="16" spans="1:9" ht="15" hidden="1">
      <c r="A16" s="29">
        <v>34304</v>
      </c>
      <c r="B16" s="30">
        <v>2119</v>
      </c>
      <c r="C16" s="30">
        <v>1637</v>
      </c>
      <c r="D16" s="30">
        <v>22804</v>
      </c>
      <c r="E16" s="30">
        <v>30868</v>
      </c>
      <c r="F16" s="30">
        <v>4893</v>
      </c>
      <c r="G16" s="30">
        <v>6221</v>
      </c>
      <c r="H16" s="30">
        <v>563</v>
      </c>
      <c r="I16" s="30">
        <v>530</v>
      </c>
    </row>
    <row r="17" spans="1:9" ht="15" hidden="1">
      <c r="A17" s="29">
        <v>34335</v>
      </c>
      <c r="B17" s="30">
        <v>507</v>
      </c>
      <c r="C17" s="30">
        <v>350</v>
      </c>
      <c r="D17" s="30">
        <v>2232</v>
      </c>
      <c r="E17" s="30">
        <v>1850</v>
      </c>
      <c r="F17" s="30">
        <v>8330</v>
      </c>
      <c r="G17" s="30">
        <v>6048</v>
      </c>
      <c r="H17" s="30">
        <v>7718</v>
      </c>
      <c r="I17" s="30">
        <v>6503</v>
      </c>
    </row>
    <row r="18" spans="1:9" ht="15" hidden="1">
      <c r="A18" s="29">
        <v>34366</v>
      </c>
      <c r="B18" s="30">
        <v>53396</v>
      </c>
      <c r="C18" s="30">
        <v>80890</v>
      </c>
      <c r="D18" s="30">
        <v>486</v>
      </c>
      <c r="E18" s="30">
        <v>387</v>
      </c>
      <c r="F18" s="30">
        <v>22160</v>
      </c>
      <c r="G18" s="30">
        <v>14666</v>
      </c>
      <c r="H18" s="30">
        <v>6495</v>
      </c>
      <c r="I18" s="30">
        <v>6354</v>
      </c>
    </row>
    <row r="19" spans="1:9" ht="15" hidden="1">
      <c r="A19" s="29">
        <v>34394</v>
      </c>
      <c r="B19" s="30">
        <v>26824</v>
      </c>
      <c r="C19" s="30">
        <v>33065</v>
      </c>
      <c r="D19" s="30">
        <v>4208</v>
      </c>
      <c r="E19" s="30">
        <v>2306</v>
      </c>
      <c r="F19" s="30">
        <v>31030</v>
      </c>
      <c r="G19" s="30">
        <v>14171</v>
      </c>
      <c r="H19" s="30">
        <v>6379</v>
      </c>
      <c r="I19" s="30">
        <v>4885</v>
      </c>
    </row>
    <row r="20" spans="1:9" ht="15" hidden="1">
      <c r="A20" s="29">
        <v>34425</v>
      </c>
      <c r="B20" s="30">
        <v>126</v>
      </c>
      <c r="C20" s="30">
        <v>90</v>
      </c>
      <c r="D20" s="30">
        <v>3312</v>
      </c>
      <c r="E20" s="30">
        <v>2013</v>
      </c>
      <c r="F20" s="30">
        <v>15198</v>
      </c>
      <c r="G20" s="30">
        <v>12568</v>
      </c>
      <c r="H20" s="30">
        <v>3926</v>
      </c>
      <c r="I20" s="30">
        <v>3168</v>
      </c>
    </row>
    <row r="21" spans="1:9" ht="15" hidden="1">
      <c r="A21" s="29">
        <v>34455</v>
      </c>
      <c r="B21" s="30">
        <v>0</v>
      </c>
      <c r="C21" s="30">
        <v>0</v>
      </c>
      <c r="D21" s="30">
        <v>638</v>
      </c>
      <c r="E21" s="30">
        <v>380</v>
      </c>
      <c r="F21" s="30">
        <v>19644</v>
      </c>
      <c r="G21" s="30">
        <v>21665</v>
      </c>
      <c r="H21" s="30">
        <v>8626</v>
      </c>
      <c r="I21" s="30">
        <v>6900</v>
      </c>
    </row>
    <row r="22" spans="1:9" ht="15" hidden="1">
      <c r="A22" s="29">
        <v>34486</v>
      </c>
      <c r="B22" s="30">
        <v>730</v>
      </c>
      <c r="C22" s="30">
        <v>1000</v>
      </c>
      <c r="D22" s="30">
        <v>16310</v>
      </c>
      <c r="E22" s="30">
        <v>22144</v>
      </c>
      <c r="F22" s="30">
        <v>27781</v>
      </c>
      <c r="G22" s="30">
        <v>22463</v>
      </c>
      <c r="H22" s="30">
        <v>9026</v>
      </c>
      <c r="I22" s="30">
        <v>11113</v>
      </c>
    </row>
    <row r="23" spans="1:9" ht="15" hidden="1">
      <c r="A23" s="29">
        <v>34516</v>
      </c>
      <c r="B23" s="30">
        <v>10243</v>
      </c>
      <c r="C23" s="30">
        <v>12560</v>
      </c>
      <c r="D23" s="30">
        <v>9341</v>
      </c>
      <c r="E23" s="30">
        <v>8074</v>
      </c>
      <c r="F23" s="30">
        <v>43637</v>
      </c>
      <c r="G23" s="30">
        <v>30146</v>
      </c>
      <c r="H23" s="30">
        <v>9202</v>
      </c>
      <c r="I23" s="30">
        <v>6531</v>
      </c>
    </row>
    <row r="24" spans="1:9" ht="15" hidden="1">
      <c r="A24" s="29">
        <v>34547</v>
      </c>
      <c r="B24" s="30">
        <v>9334</v>
      </c>
      <c r="C24" s="30">
        <v>11175</v>
      </c>
      <c r="D24" s="30">
        <v>8690</v>
      </c>
      <c r="E24" s="30">
        <v>4137</v>
      </c>
      <c r="F24" s="30">
        <v>35706</v>
      </c>
      <c r="G24" s="30">
        <v>24481</v>
      </c>
      <c r="H24" s="30">
        <v>9146</v>
      </c>
      <c r="I24" s="30">
        <v>6351</v>
      </c>
    </row>
    <row r="25" spans="1:9" ht="15" hidden="1">
      <c r="A25" s="29">
        <v>34578</v>
      </c>
      <c r="B25" s="30">
        <v>5022</v>
      </c>
      <c r="C25" s="30">
        <v>5366</v>
      </c>
      <c r="D25" s="30">
        <v>3213</v>
      </c>
      <c r="E25" s="30">
        <v>2398</v>
      </c>
      <c r="F25" s="30">
        <v>23563</v>
      </c>
      <c r="G25" s="30">
        <v>18973</v>
      </c>
      <c r="H25" s="30">
        <v>11697</v>
      </c>
      <c r="I25" s="30">
        <v>12026</v>
      </c>
    </row>
    <row r="26" spans="1:9" ht="15" hidden="1">
      <c r="A26" s="29">
        <v>34608</v>
      </c>
      <c r="B26" s="30">
        <v>55668</v>
      </c>
      <c r="C26" s="30">
        <v>176440</v>
      </c>
      <c r="D26" s="30">
        <v>3587</v>
      </c>
      <c r="E26" s="30">
        <v>3639</v>
      </c>
      <c r="F26" s="30">
        <v>25673</v>
      </c>
      <c r="G26" s="30">
        <v>30402</v>
      </c>
      <c r="H26" s="30">
        <v>7519</v>
      </c>
      <c r="I26" s="30">
        <v>6520</v>
      </c>
    </row>
    <row r="27" spans="1:9" ht="15" hidden="1">
      <c r="A27" s="29">
        <v>34639</v>
      </c>
      <c r="B27" s="30">
        <v>1380</v>
      </c>
      <c r="C27" s="30">
        <v>2000</v>
      </c>
      <c r="D27" s="30">
        <v>42104</v>
      </c>
      <c r="E27" s="30">
        <v>25598</v>
      </c>
      <c r="F27" s="30">
        <v>40677</v>
      </c>
      <c r="G27" s="30">
        <v>30710</v>
      </c>
      <c r="H27" s="30">
        <v>9107</v>
      </c>
      <c r="I27" s="30">
        <v>7017</v>
      </c>
    </row>
    <row r="28" spans="1:9" ht="15" hidden="1">
      <c r="A28" s="29">
        <v>34669</v>
      </c>
      <c r="B28" s="30">
        <v>7695</v>
      </c>
      <c r="C28" s="30">
        <v>7640</v>
      </c>
      <c r="D28" s="30">
        <v>14947</v>
      </c>
      <c r="E28" s="30">
        <v>14350</v>
      </c>
      <c r="F28" s="30">
        <v>61533</v>
      </c>
      <c r="G28" s="30">
        <v>57608</v>
      </c>
      <c r="H28" s="30">
        <v>2769</v>
      </c>
      <c r="I28" s="30">
        <v>2284</v>
      </c>
    </row>
    <row r="29" spans="1:9" ht="15" hidden="1">
      <c r="A29" s="29">
        <v>34700</v>
      </c>
      <c r="B29" s="30">
        <v>6622</v>
      </c>
      <c r="C29" s="30">
        <v>6533</v>
      </c>
      <c r="D29" s="30">
        <v>1794</v>
      </c>
      <c r="E29" s="30">
        <v>1521</v>
      </c>
      <c r="F29" s="30">
        <v>19397</v>
      </c>
      <c r="G29" s="30">
        <v>15970</v>
      </c>
      <c r="H29" s="30">
        <v>3637</v>
      </c>
      <c r="I29" s="30">
        <v>2490</v>
      </c>
    </row>
    <row r="30" spans="1:9" ht="15" hidden="1">
      <c r="A30" s="29">
        <v>34731</v>
      </c>
      <c r="B30" s="30">
        <v>9551</v>
      </c>
      <c r="C30" s="30">
        <v>11687</v>
      </c>
      <c r="D30" s="30">
        <v>18534</v>
      </c>
      <c r="E30" s="30">
        <v>15410</v>
      </c>
      <c r="F30" s="30">
        <v>24261</v>
      </c>
      <c r="G30" s="30">
        <v>18680</v>
      </c>
      <c r="H30" s="30">
        <v>1997</v>
      </c>
      <c r="I30" s="30">
        <v>1730</v>
      </c>
    </row>
    <row r="31" spans="1:9" ht="15" hidden="1">
      <c r="A31" s="29">
        <v>34759</v>
      </c>
      <c r="B31" s="30">
        <v>774</v>
      </c>
      <c r="C31" s="30">
        <v>1085</v>
      </c>
      <c r="D31" s="30">
        <v>6574</v>
      </c>
      <c r="E31" s="30">
        <v>6288</v>
      </c>
      <c r="F31" s="30">
        <v>260498</v>
      </c>
      <c r="G31" s="30">
        <v>452764</v>
      </c>
      <c r="H31" s="30">
        <v>8354</v>
      </c>
      <c r="I31" s="30">
        <v>13767</v>
      </c>
    </row>
    <row r="32" spans="1:9" ht="15" hidden="1">
      <c r="A32" s="29">
        <v>34790</v>
      </c>
      <c r="B32" s="30">
        <v>300</v>
      </c>
      <c r="C32" s="30">
        <v>750</v>
      </c>
      <c r="D32" s="30">
        <v>11163</v>
      </c>
      <c r="E32" s="30">
        <v>11400</v>
      </c>
      <c r="F32" s="30">
        <v>31451</v>
      </c>
      <c r="G32" s="30">
        <v>24169</v>
      </c>
      <c r="H32" s="30">
        <v>3778</v>
      </c>
      <c r="I32" s="30">
        <v>2629</v>
      </c>
    </row>
    <row r="33" spans="1:9" ht="15" hidden="1">
      <c r="A33" s="29">
        <v>34820</v>
      </c>
      <c r="B33" s="30">
        <v>4383</v>
      </c>
      <c r="C33" s="30">
        <v>4208</v>
      </c>
      <c r="D33" s="30">
        <v>18190</v>
      </c>
      <c r="E33" s="30">
        <v>35829</v>
      </c>
      <c r="F33" s="30">
        <v>27027</v>
      </c>
      <c r="G33" s="30">
        <v>23445</v>
      </c>
      <c r="H33" s="30">
        <v>6335</v>
      </c>
      <c r="I33" s="30">
        <v>3907</v>
      </c>
    </row>
    <row r="34" spans="1:9" ht="15" hidden="1">
      <c r="A34" s="29">
        <v>34851</v>
      </c>
      <c r="B34" s="30">
        <v>5714</v>
      </c>
      <c r="C34" s="30">
        <v>6583</v>
      </c>
      <c r="D34" s="30">
        <v>14427</v>
      </c>
      <c r="E34" s="30">
        <v>16678</v>
      </c>
      <c r="F34" s="30">
        <v>23998</v>
      </c>
      <c r="G34" s="30">
        <v>19221</v>
      </c>
      <c r="H34" s="30">
        <v>7424</v>
      </c>
      <c r="I34" s="30">
        <v>10174</v>
      </c>
    </row>
    <row r="35" spans="1:9" ht="15" hidden="1">
      <c r="A35" s="29">
        <v>34881</v>
      </c>
      <c r="B35" s="30">
        <v>12643</v>
      </c>
      <c r="C35" s="30">
        <v>20600</v>
      </c>
      <c r="D35" s="30">
        <v>31553</v>
      </c>
      <c r="E35" s="30">
        <v>41529</v>
      </c>
      <c r="F35" s="30">
        <v>61519</v>
      </c>
      <c r="G35" s="30">
        <v>47804</v>
      </c>
      <c r="H35" s="30">
        <v>4615</v>
      </c>
      <c r="I35" s="30">
        <v>4518</v>
      </c>
    </row>
    <row r="36" spans="1:9" ht="15" hidden="1">
      <c r="A36" s="29">
        <v>34912</v>
      </c>
      <c r="B36" s="30">
        <v>14679</v>
      </c>
      <c r="C36" s="30">
        <v>20246</v>
      </c>
      <c r="D36" s="30">
        <v>8467</v>
      </c>
      <c r="E36" s="30">
        <v>11120</v>
      </c>
      <c r="F36" s="30">
        <v>50195</v>
      </c>
      <c r="G36" s="30">
        <v>55775</v>
      </c>
      <c r="H36" s="30">
        <v>2872</v>
      </c>
      <c r="I36" s="30">
        <v>2865</v>
      </c>
    </row>
    <row r="37" spans="1:9" ht="15" hidden="1">
      <c r="A37" s="29">
        <v>34943</v>
      </c>
      <c r="B37" s="30">
        <v>5701</v>
      </c>
      <c r="C37" s="30">
        <v>6498</v>
      </c>
      <c r="D37" s="30">
        <v>4269</v>
      </c>
      <c r="E37" s="30">
        <v>3415</v>
      </c>
      <c r="F37" s="30">
        <v>22031</v>
      </c>
      <c r="G37" s="30">
        <v>23696</v>
      </c>
      <c r="H37" s="30">
        <v>8217</v>
      </c>
      <c r="I37" s="30">
        <v>9123</v>
      </c>
    </row>
    <row r="38" spans="1:9" ht="15" hidden="1">
      <c r="A38" s="29">
        <v>34973</v>
      </c>
      <c r="B38" s="30">
        <v>6540</v>
      </c>
      <c r="C38" s="30">
        <v>7412</v>
      </c>
      <c r="D38" s="30">
        <v>8897</v>
      </c>
      <c r="E38" s="30">
        <v>5931</v>
      </c>
      <c r="F38" s="30">
        <v>35610</v>
      </c>
      <c r="G38" s="30">
        <v>27254</v>
      </c>
      <c r="H38" s="30">
        <v>5404</v>
      </c>
      <c r="I38" s="30">
        <v>6928</v>
      </c>
    </row>
    <row r="39" spans="1:9" ht="15" hidden="1">
      <c r="A39" s="29">
        <v>35004</v>
      </c>
      <c r="B39" s="30">
        <v>3862</v>
      </c>
      <c r="C39" s="30">
        <v>4492</v>
      </c>
      <c r="D39" s="30">
        <v>1578</v>
      </c>
      <c r="E39" s="30">
        <v>1384</v>
      </c>
      <c r="F39" s="30">
        <v>37359</v>
      </c>
      <c r="G39" s="30">
        <v>30479</v>
      </c>
      <c r="H39" s="30">
        <v>3590</v>
      </c>
      <c r="I39" s="30">
        <v>2891</v>
      </c>
    </row>
    <row r="40" spans="1:9" ht="15" hidden="1">
      <c r="A40" s="29">
        <v>35034</v>
      </c>
      <c r="B40" s="30">
        <v>1026</v>
      </c>
      <c r="C40" s="30">
        <v>1500</v>
      </c>
      <c r="D40" s="30">
        <v>24006</v>
      </c>
      <c r="E40" s="30">
        <v>24600</v>
      </c>
      <c r="F40" s="30">
        <v>27217</v>
      </c>
      <c r="G40" s="30">
        <v>16444</v>
      </c>
      <c r="H40" s="30">
        <v>18280</v>
      </c>
      <c r="I40" s="30">
        <v>49814</v>
      </c>
    </row>
    <row r="41" spans="1:9" ht="15" hidden="1">
      <c r="A41" s="29">
        <v>35065</v>
      </c>
      <c r="B41" s="30">
        <v>13168</v>
      </c>
      <c r="C41" s="30">
        <v>32000</v>
      </c>
      <c r="D41" s="30">
        <v>3423</v>
      </c>
      <c r="E41" s="30">
        <v>4009</v>
      </c>
      <c r="F41" s="30">
        <v>28247</v>
      </c>
      <c r="G41" s="30">
        <v>23668</v>
      </c>
      <c r="H41" s="30">
        <v>2283</v>
      </c>
      <c r="I41" s="30">
        <v>2365</v>
      </c>
    </row>
    <row r="42" spans="1:9" ht="15" hidden="1">
      <c r="A42" s="29">
        <v>35096</v>
      </c>
      <c r="B42" s="30">
        <v>2577</v>
      </c>
      <c r="C42" s="30">
        <v>4559</v>
      </c>
      <c r="D42" s="30">
        <v>10053</v>
      </c>
      <c r="E42" s="30">
        <v>10363</v>
      </c>
      <c r="F42" s="30">
        <v>30358</v>
      </c>
      <c r="G42" s="30">
        <v>21387</v>
      </c>
      <c r="H42" s="30">
        <v>6202</v>
      </c>
      <c r="I42" s="30">
        <v>6290</v>
      </c>
    </row>
    <row r="43" spans="1:9" ht="15" hidden="1">
      <c r="A43" s="29">
        <v>35125</v>
      </c>
      <c r="B43" s="30">
        <v>20634</v>
      </c>
      <c r="C43" s="30">
        <v>22750</v>
      </c>
      <c r="D43" s="30">
        <v>4041</v>
      </c>
      <c r="E43" s="30">
        <v>2230</v>
      </c>
      <c r="F43" s="30">
        <v>48035</v>
      </c>
      <c r="G43" s="30">
        <v>44164</v>
      </c>
      <c r="H43" s="30">
        <v>13515</v>
      </c>
      <c r="I43" s="30">
        <v>20908</v>
      </c>
    </row>
    <row r="44" spans="1:9" ht="15" hidden="1">
      <c r="A44" s="29">
        <v>35156</v>
      </c>
      <c r="B44" s="30">
        <v>3364</v>
      </c>
      <c r="C44" s="30">
        <v>5070</v>
      </c>
      <c r="D44" s="30">
        <v>1916</v>
      </c>
      <c r="E44" s="30">
        <v>2329</v>
      </c>
      <c r="F44" s="30">
        <v>14415</v>
      </c>
      <c r="G44" s="30">
        <v>12878</v>
      </c>
      <c r="H44" s="30">
        <v>12578</v>
      </c>
      <c r="I44" s="30">
        <v>17648</v>
      </c>
    </row>
    <row r="45" spans="1:9" ht="15" hidden="1">
      <c r="A45" s="29">
        <v>35186</v>
      </c>
      <c r="B45" s="30">
        <v>1512</v>
      </c>
      <c r="C45" s="30">
        <v>2275</v>
      </c>
      <c r="D45" s="30">
        <v>1351</v>
      </c>
      <c r="E45" s="30">
        <v>1389</v>
      </c>
      <c r="F45" s="30">
        <v>31448</v>
      </c>
      <c r="G45" s="30">
        <v>31073</v>
      </c>
      <c r="H45" s="30">
        <v>3455</v>
      </c>
      <c r="I45" s="30">
        <v>3281</v>
      </c>
    </row>
    <row r="46" spans="1:9" ht="15" hidden="1">
      <c r="A46" s="29">
        <v>35217</v>
      </c>
      <c r="B46" s="30">
        <v>13113</v>
      </c>
      <c r="C46" s="30">
        <v>13624</v>
      </c>
      <c r="D46" s="30">
        <v>5940</v>
      </c>
      <c r="E46" s="30">
        <v>6730</v>
      </c>
      <c r="F46" s="30">
        <v>17710</v>
      </c>
      <c r="G46" s="30">
        <v>17595</v>
      </c>
      <c r="H46" s="30">
        <v>5141</v>
      </c>
      <c r="I46" s="30">
        <v>5485</v>
      </c>
    </row>
    <row r="47" spans="1:9" ht="15" hidden="1">
      <c r="A47" s="29">
        <v>35247</v>
      </c>
      <c r="B47" s="30">
        <v>537</v>
      </c>
      <c r="C47" s="30">
        <v>448</v>
      </c>
      <c r="D47" s="30">
        <v>7650</v>
      </c>
      <c r="E47" s="30">
        <v>4140</v>
      </c>
      <c r="F47" s="30">
        <v>39789</v>
      </c>
      <c r="G47" s="30">
        <v>37704</v>
      </c>
      <c r="H47" s="30">
        <v>9748</v>
      </c>
      <c r="I47" s="30">
        <v>9681</v>
      </c>
    </row>
    <row r="48" spans="1:9" ht="15" hidden="1">
      <c r="A48" s="29">
        <v>35278</v>
      </c>
      <c r="B48" s="30">
        <v>2065</v>
      </c>
      <c r="C48" s="30">
        <v>2718</v>
      </c>
      <c r="D48" s="30">
        <v>19498</v>
      </c>
      <c r="E48" s="30">
        <v>29464</v>
      </c>
      <c r="F48" s="30">
        <v>41963</v>
      </c>
      <c r="G48" s="30">
        <v>38588</v>
      </c>
      <c r="H48" s="30">
        <v>6957</v>
      </c>
      <c r="I48" s="30">
        <v>5838</v>
      </c>
    </row>
    <row r="49" spans="1:9" ht="15" hidden="1">
      <c r="A49" s="29">
        <v>35309</v>
      </c>
      <c r="B49" s="30">
        <v>1923</v>
      </c>
      <c r="C49" s="30">
        <v>2185</v>
      </c>
      <c r="D49" s="30">
        <v>5589</v>
      </c>
      <c r="E49" s="30">
        <v>6930</v>
      </c>
      <c r="F49" s="30">
        <v>31657</v>
      </c>
      <c r="G49" s="30">
        <v>36043</v>
      </c>
      <c r="H49" s="30">
        <v>10636</v>
      </c>
      <c r="I49" s="30">
        <v>12828</v>
      </c>
    </row>
    <row r="50" spans="1:9" ht="15" hidden="1">
      <c r="A50" s="29">
        <v>35339</v>
      </c>
      <c r="B50" s="30">
        <v>1867</v>
      </c>
      <c r="C50" s="30">
        <v>5286</v>
      </c>
      <c r="D50" s="30">
        <v>8444</v>
      </c>
      <c r="E50" s="30">
        <v>7865</v>
      </c>
      <c r="F50" s="30">
        <v>56985</v>
      </c>
      <c r="G50" s="30">
        <v>54398</v>
      </c>
      <c r="H50" s="30">
        <v>8690</v>
      </c>
      <c r="I50" s="30">
        <v>9653</v>
      </c>
    </row>
    <row r="51" spans="1:9" ht="15" hidden="1">
      <c r="A51" s="29">
        <v>35370</v>
      </c>
      <c r="B51" s="30">
        <v>15917</v>
      </c>
      <c r="C51" s="30">
        <v>20606</v>
      </c>
      <c r="D51" s="30">
        <v>13337</v>
      </c>
      <c r="E51" s="30">
        <v>13322</v>
      </c>
      <c r="F51" s="30">
        <v>50312</v>
      </c>
      <c r="G51" s="30">
        <v>51508</v>
      </c>
      <c r="H51" s="30">
        <v>11112</v>
      </c>
      <c r="I51" s="30">
        <v>17240</v>
      </c>
    </row>
    <row r="52" spans="1:9" ht="15" hidden="1">
      <c r="A52" s="29">
        <v>35400</v>
      </c>
      <c r="B52" s="30">
        <v>12135</v>
      </c>
      <c r="C52" s="30">
        <v>25063</v>
      </c>
      <c r="D52" s="30">
        <v>2652</v>
      </c>
      <c r="E52" s="30">
        <v>1813</v>
      </c>
      <c r="F52" s="30">
        <v>13660</v>
      </c>
      <c r="G52" s="30">
        <v>13592</v>
      </c>
      <c r="H52" s="30">
        <v>14376</v>
      </c>
      <c r="I52" s="30">
        <v>17170</v>
      </c>
    </row>
    <row r="53" spans="1:9" ht="15" hidden="1">
      <c r="A53" s="29">
        <v>35431</v>
      </c>
      <c r="B53" s="30">
        <v>2842</v>
      </c>
      <c r="C53" s="30">
        <v>3860</v>
      </c>
      <c r="D53" s="30">
        <v>3566</v>
      </c>
      <c r="E53" s="30">
        <v>5480</v>
      </c>
      <c r="F53" s="30">
        <v>29820</v>
      </c>
      <c r="G53" s="30">
        <v>29641</v>
      </c>
      <c r="H53" s="30">
        <v>4049</v>
      </c>
      <c r="I53" s="30">
        <v>6078</v>
      </c>
    </row>
    <row r="54" spans="1:9" ht="15" hidden="1">
      <c r="A54" s="29">
        <v>35462</v>
      </c>
      <c r="B54" s="30">
        <v>18228</v>
      </c>
      <c r="C54" s="30">
        <v>23500</v>
      </c>
      <c r="D54" s="30">
        <v>24005</v>
      </c>
      <c r="E54" s="30">
        <v>30063</v>
      </c>
      <c r="F54" s="30">
        <v>14576</v>
      </c>
      <c r="G54" s="30">
        <v>12894</v>
      </c>
      <c r="H54" s="30">
        <v>3330</v>
      </c>
      <c r="I54" s="30">
        <v>3912</v>
      </c>
    </row>
    <row r="55" spans="1:9" ht="15" hidden="1">
      <c r="A55" s="29">
        <v>35490</v>
      </c>
      <c r="B55" s="30">
        <v>4432</v>
      </c>
      <c r="C55" s="30">
        <v>6600</v>
      </c>
      <c r="D55" s="30">
        <v>18284</v>
      </c>
      <c r="E55" s="30">
        <v>16690</v>
      </c>
      <c r="F55" s="30">
        <v>25135</v>
      </c>
      <c r="G55" s="30">
        <v>18028</v>
      </c>
      <c r="H55" s="30">
        <v>19870</v>
      </c>
      <c r="I55" s="30">
        <v>30590</v>
      </c>
    </row>
    <row r="56" spans="1:9" ht="15" hidden="1">
      <c r="A56" s="29">
        <v>35521</v>
      </c>
      <c r="B56" s="30">
        <v>15410</v>
      </c>
      <c r="C56" s="30">
        <v>22552</v>
      </c>
      <c r="D56" s="30">
        <v>25450</v>
      </c>
      <c r="E56" s="30">
        <v>24965</v>
      </c>
      <c r="F56" s="30">
        <v>14500</v>
      </c>
      <c r="G56" s="30">
        <v>11725</v>
      </c>
      <c r="H56" s="30">
        <v>13223</v>
      </c>
      <c r="I56" s="30">
        <v>14917</v>
      </c>
    </row>
    <row r="57" spans="1:9" ht="15" hidden="1">
      <c r="A57" s="29">
        <v>35551</v>
      </c>
      <c r="B57" s="30">
        <v>1661</v>
      </c>
      <c r="C57" s="30">
        <v>2145</v>
      </c>
      <c r="D57" s="30">
        <v>853</v>
      </c>
      <c r="E57" s="30">
        <v>1080</v>
      </c>
      <c r="F57" s="30">
        <v>20386</v>
      </c>
      <c r="G57" s="30">
        <v>34028</v>
      </c>
      <c r="H57" s="30">
        <v>8247</v>
      </c>
      <c r="I57" s="30">
        <v>9151</v>
      </c>
    </row>
    <row r="58" spans="1:9" ht="15" hidden="1">
      <c r="A58" s="29">
        <v>35582</v>
      </c>
      <c r="B58" s="30">
        <v>6252</v>
      </c>
      <c r="C58" s="30">
        <v>6495</v>
      </c>
      <c r="D58" s="30">
        <v>1372</v>
      </c>
      <c r="E58" s="30">
        <v>1235</v>
      </c>
      <c r="F58" s="30">
        <v>26925</v>
      </c>
      <c r="G58" s="30">
        <v>28468</v>
      </c>
      <c r="H58" s="30">
        <v>16256</v>
      </c>
      <c r="I58" s="30">
        <v>27341</v>
      </c>
    </row>
    <row r="59" spans="1:9" ht="15" hidden="1">
      <c r="A59" s="29">
        <v>35612</v>
      </c>
      <c r="B59" s="30">
        <v>18676</v>
      </c>
      <c r="C59" s="30">
        <v>27243</v>
      </c>
      <c r="D59" s="30">
        <v>15895</v>
      </c>
      <c r="E59" s="30">
        <v>26420</v>
      </c>
      <c r="F59" s="30">
        <v>22739</v>
      </c>
      <c r="G59" s="30">
        <v>35114</v>
      </c>
      <c r="H59" s="30">
        <v>5936</v>
      </c>
      <c r="I59" s="30">
        <v>7108</v>
      </c>
    </row>
    <row r="60" spans="1:9" ht="15" hidden="1">
      <c r="A60" s="29">
        <v>35643</v>
      </c>
      <c r="B60" s="30">
        <v>7003</v>
      </c>
      <c r="C60" s="30">
        <v>16350</v>
      </c>
      <c r="D60" s="30">
        <v>13827</v>
      </c>
      <c r="E60" s="30">
        <v>12727</v>
      </c>
      <c r="F60" s="30">
        <v>34551</v>
      </c>
      <c r="G60" s="30">
        <v>27717</v>
      </c>
      <c r="H60" s="30">
        <v>2938</v>
      </c>
      <c r="I60" s="30">
        <v>3368</v>
      </c>
    </row>
    <row r="61" spans="1:9" ht="15" hidden="1">
      <c r="A61" s="29">
        <v>35674</v>
      </c>
      <c r="B61" s="30">
        <v>6191</v>
      </c>
      <c r="C61" s="30">
        <v>8395</v>
      </c>
      <c r="D61" s="30">
        <v>4756</v>
      </c>
      <c r="E61" s="30">
        <v>6260</v>
      </c>
      <c r="F61" s="30">
        <v>6749</v>
      </c>
      <c r="G61" s="30">
        <v>7866</v>
      </c>
      <c r="H61" s="30">
        <v>2796</v>
      </c>
      <c r="I61" s="30">
        <v>2610</v>
      </c>
    </row>
    <row r="62" spans="1:9" ht="15" hidden="1">
      <c r="A62" s="29">
        <v>35704</v>
      </c>
      <c r="B62" s="30">
        <v>1866</v>
      </c>
      <c r="C62" s="30">
        <v>3500</v>
      </c>
      <c r="D62" s="30">
        <v>827</v>
      </c>
      <c r="E62" s="30">
        <v>1194</v>
      </c>
      <c r="F62" s="30">
        <v>10837</v>
      </c>
      <c r="G62" s="30">
        <v>10799</v>
      </c>
      <c r="H62" s="30">
        <v>7984</v>
      </c>
      <c r="I62" s="30">
        <v>9638</v>
      </c>
    </row>
    <row r="63" spans="1:9" ht="15" hidden="1">
      <c r="A63" s="29">
        <v>35735</v>
      </c>
      <c r="B63" s="30">
        <v>15826</v>
      </c>
      <c r="C63" s="30">
        <v>24000</v>
      </c>
      <c r="D63" s="30">
        <v>1825</v>
      </c>
      <c r="E63" s="30">
        <v>2600</v>
      </c>
      <c r="F63" s="30">
        <v>16006</v>
      </c>
      <c r="G63" s="30">
        <v>17102</v>
      </c>
      <c r="H63" s="30">
        <v>3927</v>
      </c>
      <c r="I63" s="30">
        <v>4980</v>
      </c>
    </row>
    <row r="64" spans="1:9" ht="15" hidden="1">
      <c r="A64" s="29">
        <v>35765</v>
      </c>
      <c r="B64" s="30">
        <v>1511</v>
      </c>
      <c r="C64" s="30">
        <v>1808</v>
      </c>
      <c r="D64" s="30">
        <v>1434</v>
      </c>
      <c r="E64" s="30">
        <v>1919</v>
      </c>
      <c r="F64" s="30">
        <v>5839</v>
      </c>
      <c r="G64" s="30">
        <v>6306</v>
      </c>
      <c r="H64" s="30">
        <v>4881</v>
      </c>
      <c r="I64" s="30">
        <v>4432</v>
      </c>
    </row>
    <row r="65" spans="1:9" ht="15" hidden="1">
      <c r="A65" s="29">
        <v>35796</v>
      </c>
      <c r="B65" s="30">
        <v>580</v>
      </c>
      <c r="C65" s="30">
        <v>750</v>
      </c>
      <c r="D65" s="30">
        <v>7874</v>
      </c>
      <c r="E65" s="30">
        <v>6889</v>
      </c>
      <c r="F65" s="30">
        <v>4299</v>
      </c>
      <c r="G65" s="30">
        <v>4293</v>
      </c>
      <c r="H65" s="30">
        <v>5620</v>
      </c>
      <c r="I65" s="30">
        <v>6828</v>
      </c>
    </row>
    <row r="66" spans="1:9" ht="15" hidden="1">
      <c r="A66" s="29">
        <v>35827</v>
      </c>
      <c r="B66" s="30">
        <v>3073</v>
      </c>
      <c r="C66" s="30">
        <v>2362</v>
      </c>
      <c r="D66" s="30">
        <v>3106</v>
      </c>
      <c r="E66" s="30">
        <v>4864</v>
      </c>
      <c r="F66" s="30">
        <v>24760</v>
      </c>
      <c r="G66" s="30">
        <v>17918</v>
      </c>
      <c r="H66" s="30">
        <v>7248</v>
      </c>
      <c r="I66" s="30">
        <v>8007</v>
      </c>
    </row>
    <row r="67" spans="1:9" ht="15" hidden="1">
      <c r="A67" s="29">
        <v>35855</v>
      </c>
      <c r="B67" s="30">
        <v>8128</v>
      </c>
      <c r="C67" s="30">
        <v>14974</v>
      </c>
      <c r="D67" s="30">
        <v>13261</v>
      </c>
      <c r="E67" s="30">
        <v>24360</v>
      </c>
      <c r="F67" s="30">
        <v>28500</v>
      </c>
      <c r="G67" s="30">
        <v>44359</v>
      </c>
      <c r="H67" s="30">
        <v>7641</v>
      </c>
      <c r="I67" s="30">
        <v>8785</v>
      </c>
    </row>
    <row r="68" spans="1:9" ht="15" hidden="1">
      <c r="A68" s="29">
        <v>35886</v>
      </c>
      <c r="B68" s="30">
        <v>2049</v>
      </c>
      <c r="C68" s="30">
        <v>4100</v>
      </c>
      <c r="D68" s="30">
        <v>916</v>
      </c>
      <c r="E68" s="30">
        <v>883</v>
      </c>
      <c r="F68" s="30">
        <v>18653</v>
      </c>
      <c r="G68" s="30">
        <v>18235</v>
      </c>
      <c r="H68" s="30">
        <v>5232</v>
      </c>
      <c r="I68" s="30">
        <v>5095</v>
      </c>
    </row>
    <row r="69" spans="1:9" ht="15" hidden="1">
      <c r="A69" s="29">
        <v>35916</v>
      </c>
      <c r="B69" s="30">
        <v>5818</v>
      </c>
      <c r="C69" s="30">
        <v>9912</v>
      </c>
      <c r="D69" s="30">
        <v>2072</v>
      </c>
      <c r="E69" s="30">
        <v>2424</v>
      </c>
      <c r="F69" s="30">
        <v>23187</v>
      </c>
      <c r="G69" s="30">
        <v>22789</v>
      </c>
      <c r="H69" s="30">
        <v>5491</v>
      </c>
      <c r="I69" s="30">
        <v>6683</v>
      </c>
    </row>
    <row r="70" spans="1:9" ht="15" hidden="1">
      <c r="A70" s="29">
        <v>35947</v>
      </c>
      <c r="B70" s="30">
        <v>3707</v>
      </c>
      <c r="C70" s="30">
        <v>6480</v>
      </c>
      <c r="D70" s="30">
        <v>2938</v>
      </c>
      <c r="E70" s="30">
        <v>3713</v>
      </c>
      <c r="F70" s="30">
        <v>8636</v>
      </c>
      <c r="G70" s="30">
        <v>14356</v>
      </c>
      <c r="H70" s="30">
        <v>9019</v>
      </c>
      <c r="I70" s="30">
        <v>10145</v>
      </c>
    </row>
    <row r="71" spans="1:9" ht="15" hidden="1">
      <c r="A71" s="29">
        <v>35977</v>
      </c>
      <c r="B71" s="30">
        <v>14438</v>
      </c>
      <c r="C71" s="30">
        <v>24520</v>
      </c>
      <c r="D71" s="30">
        <v>43906</v>
      </c>
      <c r="E71" s="30">
        <v>63350</v>
      </c>
      <c r="F71" s="30">
        <v>20302</v>
      </c>
      <c r="G71" s="30">
        <v>16619</v>
      </c>
      <c r="H71" s="30">
        <v>5693</v>
      </c>
      <c r="I71" s="30">
        <v>12297</v>
      </c>
    </row>
    <row r="72" spans="1:9" ht="15" hidden="1">
      <c r="A72" s="29">
        <v>36008</v>
      </c>
      <c r="B72" s="30">
        <v>12055</v>
      </c>
      <c r="C72" s="30">
        <v>14590</v>
      </c>
      <c r="D72" s="30">
        <v>302</v>
      </c>
      <c r="E72" s="30">
        <v>1200</v>
      </c>
      <c r="F72" s="30">
        <v>11670</v>
      </c>
      <c r="G72" s="30">
        <v>9360</v>
      </c>
      <c r="H72" s="30">
        <v>2187</v>
      </c>
      <c r="I72" s="30">
        <v>2913</v>
      </c>
    </row>
    <row r="73" spans="1:9" ht="15" hidden="1">
      <c r="A73" s="29">
        <v>36039</v>
      </c>
      <c r="B73" s="30">
        <v>14603</v>
      </c>
      <c r="C73" s="30">
        <v>28000</v>
      </c>
      <c r="D73" s="30">
        <v>8525</v>
      </c>
      <c r="E73" s="30">
        <v>19400</v>
      </c>
      <c r="F73" s="30">
        <v>28297</v>
      </c>
      <c r="G73" s="30">
        <v>36813</v>
      </c>
      <c r="H73" s="30">
        <v>12524</v>
      </c>
      <c r="I73" s="30">
        <v>15130</v>
      </c>
    </row>
    <row r="74" spans="1:9" ht="15" hidden="1">
      <c r="A74" s="29">
        <v>36069</v>
      </c>
      <c r="B74" s="30">
        <v>14614</v>
      </c>
      <c r="C74" s="30">
        <v>29900</v>
      </c>
      <c r="D74" s="30">
        <v>1760</v>
      </c>
      <c r="E74" s="30">
        <v>2024</v>
      </c>
      <c r="F74" s="30">
        <v>16198</v>
      </c>
      <c r="G74" s="30">
        <v>17012</v>
      </c>
      <c r="H74" s="30">
        <v>4483</v>
      </c>
      <c r="I74" s="30">
        <v>4432</v>
      </c>
    </row>
    <row r="75" spans="1:9" ht="15" hidden="1">
      <c r="A75" s="29">
        <v>36100</v>
      </c>
      <c r="B75" s="30">
        <v>5190</v>
      </c>
      <c r="C75" s="30">
        <v>13233</v>
      </c>
      <c r="D75" s="30">
        <v>13057</v>
      </c>
      <c r="E75" s="30">
        <v>27118</v>
      </c>
      <c r="F75" s="30">
        <v>36302</v>
      </c>
      <c r="G75" s="30">
        <v>46158</v>
      </c>
      <c r="H75" s="30">
        <v>6259</v>
      </c>
      <c r="I75" s="30">
        <v>7883</v>
      </c>
    </row>
    <row r="76" spans="1:9" ht="15" hidden="1">
      <c r="A76" s="29">
        <v>36130</v>
      </c>
      <c r="B76" s="30">
        <v>527</v>
      </c>
      <c r="C76" s="30">
        <v>660</v>
      </c>
      <c r="D76" s="30">
        <v>2657</v>
      </c>
      <c r="E76" s="30">
        <v>3130</v>
      </c>
      <c r="F76" s="30">
        <v>6742</v>
      </c>
      <c r="G76" s="30">
        <v>12120</v>
      </c>
      <c r="H76" s="30">
        <v>6851</v>
      </c>
      <c r="I76" s="30">
        <v>6939</v>
      </c>
    </row>
    <row r="77" spans="1:9" ht="15" hidden="1">
      <c r="A77" s="29">
        <v>36161</v>
      </c>
      <c r="B77" s="30">
        <v>411</v>
      </c>
      <c r="C77" s="30">
        <v>694</v>
      </c>
      <c r="D77" s="30">
        <v>3740</v>
      </c>
      <c r="E77" s="30">
        <v>5100</v>
      </c>
      <c r="F77" s="30">
        <v>13742</v>
      </c>
      <c r="G77" s="30">
        <v>21402</v>
      </c>
      <c r="H77" s="30">
        <v>9769</v>
      </c>
      <c r="I77" s="30">
        <v>11576</v>
      </c>
    </row>
    <row r="78" spans="1:9" ht="15" hidden="1">
      <c r="A78" s="29">
        <v>36192</v>
      </c>
      <c r="B78" s="30">
        <v>4778</v>
      </c>
      <c r="C78" s="30">
        <v>7500</v>
      </c>
      <c r="D78" s="30">
        <v>770</v>
      </c>
      <c r="E78" s="30">
        <v>1080</v>
      </c>
      <c r="F78" s="30">
        <v>25570</v>
      </c>
      <c r="G78" s="30">
        <v>31049</v>
      </c>
      <c r="H78" s="30">
        <v>12691</v>
      </c>
      <c r="I78" s="30">
        <v>14807</v>
      </c>
    </row>
    <row r="79" spans="1:9" ht="15" hidden="1">
      <c r="A79" s="29">
        <v>36220</v>
      </c>
      <c r="B79" s="30">
        <v>11828</v>
      </c>
      <c r="C79" s="30">
        <v>24160</v>
      </c>
      <c r="D79" s="30">
        <v>270876</v>
      </c>
      <c r="E79" s="30">
        <v>1001099</v>
      </c>
      <c r="F79" s="30">
        <v>4971</v>
      </c>
      <c r="G79" s="30">
        <v>14778</v>
      </c>
      <c r="H79" s="30">
        <v>12487</v>
      </c>
      <c r="I79" s="30">
        <v>16385</v>
      </c>
    </row>
    <row r="80" spans="1:9" ht="15" hidden="1">
      <c r="A80" s="29">
        <v>36251</v>
      </c>
      <c r="B80" s="30">
        <v>10711</v>
      </c>
      <c r="C80" s="30">
        <v>23336</v>
      </c>
      <c r="D80" s="30">
        <v>13097</v>
      </c>
      <c r="E80" s="30">
        <v>31763</v>
      </c>
      <c r="F80" s="30">
        <v>2370</v>
      </c>
      <c r="G80" s="30">
        <v>2699</v>
      </c>
      <c r="H80" s="30">
        <v>1603</v>
      </c>
      <c r="I80" s="30">
        <v>2486</v>
      </c>
    </row>
    <row r="81" spans="1:9" ht="15" hidden="1">
      <c r="A81" s="29">
        <v>36281</v>
      </c>
      <c r="B81" s="30">
        <v>13618</v>
      </c>
      <c r="C81" s="30">
        <v>38850</v>
      </c>
      <c r="D81" s="30">
        <v>959</v>
      </c>
      <c r="E81" s="30">
        <v>1550</v>
      </c>
      <c r="F81" s="30">
        <v>4975</v>
      </c>
      <c r="G81" s="30">
        <v>5801</v>
      </c>
      <c r="H81" s="30">
        <v>6762</v>
      </c>
      <c r="I81" s="30">
        <v>12922</v>
      </c>
    </row>
    <row r="82" spans="1:9" ht="15" hidden="1">
      <c r="A82" s="29">
        <v>36312</v>
      </c>
      <c r="B82" s="30">
        <v>4682</v>
      </c>
      <c r="C82" s="30">
        <v>5010</v>
      </c>
      <c r="D82" s="30">
        <v>0</v>
      </c>
      <c r="E82" s="30">
        <v>0</v>
      </c>
      <c r="F82" s="30">
        <v>7324</v>
      </c>
      <c r="G82" s="30">
        <v>6707</v>
      </c>
      <c r="H82" s="30">
        <v>8984</v>
      </c>
      <c r="I82" s="30">
        <v>9621</v>
      </c>
    </row>
    <row r="83" spans="1:9" ht="15" hidden="1">
      <c r="A83" s="29">
        <v>36342</v>
      </c>
      <c r="B83" s="30">
        <v>9500</v>
      </c>
      <c r="C83" s="30">
        <v>10375</v>
      </c>
      <c r="D83" s="30">
        <v>1408</v>
      </c>
      <c r="E83" s="30">
        <v>1739</v>
      </c>
      <c r="F83" s="30">
        <v>1921</v>
      </c>
      <c r="G83" s="30">
        <v>2387</v>
      </c>
      <c r="H83" s="30">
        <v>6572</v>
      </c>
      <c r="I83" s="30">
        <v>7421</v>
      </c>
    </row>
    <row r="84" spans="1:9" ht="15" hidden="1">
      <c r="A84" s="29">
        <v>36373</v>
      </c>
      <c r="B84" s="30">
        <v>22293</v>
      </c>
      <c r="C84" s="30">
        <v>43460</v>
      </c>
      <c r="D84" s="30">
        <v>2998</v>
      </c>
      <c r="E84" s="30">
        <v>3040</v>
      </c>
      <c r="F84" s="30">
        <v>12861</v>
      </c>
      <c r="G84" s="30">
        <v>14657</v>
      </c>
      <c r="H84" s="30">
        <v>7562</v>
      </c>
      <c r="I84" s="30">
        <v>10261</v>
      </c>
    </row>
    <row r="85" spans="1:9" ht="15" hidden="1">
      <c r="A85" s="29">
        <v>36404</v>
      </c>
      <c r="B85" s="30">
        <v>4750</v>
      </c>
      <c r="C85" s="30">
        <v>9500</v>
      </c>
      <c r="D85" s="30">
        <v>2616</v>
      </c>
      <c r="E85" s="30">
        <v>3980</v>
      </c>
      <c r="F85" s="30">
        <v>4403</v>
      </c>
      <c r="G85" s="30">
        <v>3842</v>
      </c>
      <c r="H85" s="30">
        <v>13149</v>
      </c>
      <c r="I85" s="30">
        <v>18193</v>
      </c>
    </row>
    <row r="86" spans="1:9" ht="15" hidden="1">
      <c r="A86" s="29">
        <v>36434</v>
      </c>
      <c r="B86" s="30">
        <v>21900</v>
      </c>
      <c r="C86" s="30">
        <v>50760</v>
      </c>
      <c r="D86" s="30">
        <v>8846</v>
      </c>
      <c r="E86" s="30">
        <v>15538</v>
      </c>
      <c r="F86" s="30">
        <v>8713</v>
      </c>
      <c r="G86" s="30">
        <v>11918</v>
      </c>
      <c r="H86" s="30">
        <v>2385</v>
      </c>
      <c r="I86" s="30">
        <v>5491</v>
      </c>
    </row>
    <row r="87" spans="1:9" ht="15" hidden="1">
      <c r="A87" s="29">
        <v>36465</v>
      </c>
      <c r="B87" s="30">
        <v>5509</v>
      </c>
      <c r="C87" s="30">
        <v>8334</v>
      </c>
      <c r="D87" s="30">
        <v>1340</v>
      </c>
      <c r="E87" s="30">
        <v>2600</v>
      </c>
      <c r="F87" s="30">
        <v>11013</v>
      </c>
      <c r="G87" s="30">
        <v>10504</v>
      </c>
      <c r="H87" s="30">
        <v>5009</v>
      </c>
      <c r="I87" s="30">
        <v>5212</v>
      </c>
    </row>
    <row r="88" spans="1:9" ht="15" hidden="1">
      <c r="A88" s="29">
        <v>36495</v>
      </c>
      <c r="B88" s="30">
        <v>9903</v>
      </c>
      <c r="C88" s="30">
        <v>19605</v>
      </c>
      <c r="D88" s="30">
        <v>11540</v>
      </c>
      <c r="E88" s="30">
        <v>11750</v>
      </c>
      <c r="F88" s="30">
        <v>9054</v>
      </c>
      <c r="G88" s="30">
        <v>9398</v>
      </c>
      <c r="H88" s="30">
        <v>2088</v>
      </c>
      <c r="I88" s="30">
        <v>4300</v>
      </c>
    </row>
    <row r="89" spans="1:9" ht="15" hidden="1">
      <c r="A89" s="29">
        <v>36526</v>
      </c>
      <c r="B89" s="30">
        <v>5259</v>
      </c>
      <c r="C89" s="30">
        <v>6285</v>
      </c>
      <c r="D89" s="30">
        <v>2785</v>
      </c>
      <c r="E89" s="30">
        <v>2791</v>
      </c>
      <c r="F89" s="30">
        <v>5142</v>
      </c>
      <c r="G89" s="30">
        <v>8280</v>
      </c>
      <c r="H89" s="30">
        <v>1984</v>
      </c>
      <c r="I89" s="30">
        <v>2184</v>
      </c>
    </row>
    <row r="90" spans="1:9" ht="15" hidden="1">
      <c r="A90" s="29">
        <v>36557</v>
      </c>
      <c r="B90" s="30">
        <v>9434</v>
      </c>
      <c r="C90" s="30">
        <v>22251</v>
      </c>
      <c r="D90" s="30">
        <v>5400</v>
      </c>
      <c r="E90" s="30">
        <v>5380</v>
      </c>
      <c r="F90" s="30">
        <v>9467</v>
      </c>
      <c r="G90" s="30">
        <v>29417</v>
      </c>
      <c r="H90" s="30">
        <v>1102</v>
      </c>
      <c r="I90" s="30">
        <v>1400</v>
      </c>
    </row>
    <row r="91" spans="1:9" ht="15" hidden="1">
      <c r="A91" s="29">
        <v>36586</v>
      </c>
      <c r="B91" s="30">
        <v>5566</v>
      </c>
      <c r="C91" s="30">
        <v>10019</v>
      </c>
      <c r="D91" s="30">
        <v>724</v>
      </c>
      <c r="E91" s="30">
        <v>720</v>
      </c>
      <c r="F91" s="30">
        <v>13999</v>
      </c>
      <c r="G91" s="30">
        <v>16460</v>
      </c>
      <c r="H91" s="30">
        <v>0</v>
      </c>
      <c r="I91" s="30">
        <v>0</v>
      </c>
    </row>
    <row r="92" spans="1:9" ht="15" hidden="1">
      <c r="A92" s="29">
        <v>36617</v>
      </c>
      <c r="B92" s="30">
        <v>0</v>
      </c>
      <c r="C92" s="30">
        <v>0</v>
      </c>
      <c r="D92" s="30">
        <v>313</v>
      </c>
      <c r="E92" s="30">
        <v>313</v>
      </c>
      <c r="F92" s="30">
        <v>4998</v>
      </c>
      <c r="G92" s="30">
        <v>7500</v>
      </c>
      <c r="H92" s="30">
        <v>2408</v>
      </c>
      <c r="I92" s="30">
        <v>2296</v>
      </c>
    </row>
    <row r="93" spans="1:9" ht="15" hidden="1">
      <c r="A93" s="29">
        <v>36647</v>
      </c>
      <c r="B93" s="30">
        <v>3892</v>
      </c>
      <c r="C93" s="30">
        <v>8100</v>
      </c>
      <c r="D93" s="30">
        <v>1356</v>
      </c>
      <c r="E93" s="30">
        <v>2441</v>
      </c>
      <c r="F93" s="30">
        <v>18363</v>
      </c>
      <c r="G93" s="30">
        <v>19434</v>
      </c>
      <c r="H93" s="30">
        <v>2884</v>
      </c>
      <c r="I93" s="30">
        <v>3351</v>
      </c>
    </row>
    <row r="94" spans="1:9" ht="15" hidden="1">
      <c r="A94" s="29">
        <v>36678</v>
      </c>
      <c r="B94" s="30">
        <v>582</v>
      </c>
      <c r="C94" s="30">
        <v>582</v>
      </c>
      <c r="D94" s="30">
        <v>3092</v>
      </c>
      <c r="E94" s="30">
        <v>3999</v>
      </c>
      <c r="F94" s="30">
        <v>12329</v>
      </c>
      <c r="G94" s="30">
        <v>12092</v>
      </c>
      <c r="H94" s="30">
        <v>5336</v>
      </c>
      <c r="I94" s="30">
        <v>5770</v>
      </c>
    </row>
    <row r="95" spans="1:9" ht="15" hidden="1">
      <c r="A95" s="29">
        <v>36708</v>
      </c>
      <c r="B95" s="30">
        <v>2321</v>
      </c>
      <c r="C95" s="30">
        <v>5432</v>
      </c>
      <c r="D95" s="30">
        <v>1455</v>
      </c>
      <c r="E95" s="30">
        <v>1363</v>
      </c>
      <c r="F95" s="30">
        <v>15502</v>
      </c>
      <c r="G95" s="30">
        <v>16148</v>
      </c>
      <c r="H95" s="30">
        <v>1338</v>
      </c>
      <c r="I95" s="30">
        <v>2213</v>
      </c>
    </row>
    <row r="96" spans="1:9" ht="15" hidden="1">
      <c r="A96" s="29">
        <v>36739</v>
      </c>
      <c r="B96" s="30">
        <v>18945</v>
      </c>
      <c r="C96" s="30">
        <v>38385</v>
      </c>
      <c r="D96" s="30">
        <v>1386</v>
      </c>
      <c r="E96" s="30">
        <v>3367</v>
      </c>
      <c r="F96" s="30">
        <v>18585</v>
      </c>
      <c r="G96" s="30">
        <v>20832</v>
      </c>
      <c r="H96" s="30">
        <v>2874</v>
      </c>
      <c r="I96" s="30">
        <v>5639</v>
      </c>
    </row>
    <row r="97" spans="1:9" ht="15" hidden="1">
      <c r="A97" s="29">
        <v>36770</v>
      </c>
      <c r="B97" s="30">
        <v>6711</v>
      </c>
      <c r="C97" s="30">
        <v>6383</v>
      </c>
      <c r="D97" s="30">
        <v>743</v>
      </c>
      <c r="E97" s="30">
        <v>1356</v>
      </c>
      <c r="F97" s="30">
        <v>23065</v>
      </c>
      <c r="G97" s="30">
        <v>31522</v>
      </c>
      <c r="H97" s="30">
        <v>1880</v>
      </c>
      <c r="I97" s="30">
        <v>2378</v>
      </c>
    </row>
    <row r="98" spans="1:9" ht="15" hidden="1">
      <c r="A98" s="29">
        <v>36800</v>
      </c>
      <c r="B98" s="30">
        <v>1516</v>
      </c>
      <c r="C98" s="30">
        <v>2033</v>
      </c>
      <c r="D98" s="30">
        <v>6856</v>
      </c>
      <c r="E98" s="30">
        <v>9512</v>
      </c>
      <c r="F98" s="30">
        <v>13807</v>
      </c>
      <c r="G98" s="30">
        <v>16459</v>
      </c>
      <c r="H98" s="30">
        <v>928</v>
      </c>
      <c r="I98" s="30">
        <v>1100</v>
      </c>
    </row>
    <row r="99" spans="1:9" ht="15" hidden="1">
      <c r="A99" s="29">
        <v>36831</v>
      </c>
      <c r="B99" s="30">
        <v>117</v>
      </c>
      <c r="C99" s="30">
        <v>450</v>
      </c>
      <c r="D99" s="30">
        <v>4752</v>
      </c>
      <c r="E99" s="30">
        <v>4796</v>
      </c>
      <c r="F99" s="30">
        <v>20509</v>
      </c>
      <c r="G99" s="30">
        <v>21376</v>
      </c>
      <c r="H99" s="30">
        <v>3784</v>
      </c>
      <c r="I99" s="30">
        <v>4580</v>
      </c>
    </row>
    <row r="100" spans="1:9" ht="15" hidden="1">
      <c r="A100" s="29">
        <v>36861</v>
      </c>
      <c r="B100" s="30">
        <v>1945</v>
      </c>
      <c r="C100" s="30">
        <v>2874</v>
      </c>
      <c r="D100" s="30">
        <v>55867</v>
      </c>
      <c r="E100" s="30">
        <v>302833</v>
      </c>
      <c r="F100" s="30">
        <v>14311</v>
      </c>
      <c r="G100" s="30">
        <v>17750</v>
      </c>
      <c r="H100" s="30">
        <v>2624</v>
      </c>
      <c r="I100" s="30">
        <v>6760</v>
      </c>
    </row>
    <row r="101" spans="1:9" ht="15" hidden="1">
      <c r="A101" s="29">
        <v>36892</v>
      </c>
      <c r="B101" s="30">
        <v>37100</v>
      </c>
      <c r="C101" s="30">
        <v>107334</v>
      </c>
      <c r="D101" s="30">
        <v>758</v>
      </c>
      <c r="E101" s="30">
        <v>794</v>
      </c>
      <c r="F101" s="30">
        <v>9846</v>
      </c>
      <c r="G101" s="30">
        <v>11593</v>
      </c>
      <c r="H101" s="30">
        <v>1267</v>
      </c>
      <c r="I101" s="30">
        <v>1378</v>
      </c>
    </row>
    <row r="102" spans="1:9" ht="15" hidden="1">
      <c r="A102" s="29">
        <v>36923</v>
      </c>
      <c r="B102" s="30">
        <v>12102</v>
      </c>
      <c r="C102" s="30">
        <v>22910</v>
      </c>
      <c r="D102" s="30">
        <v>7144</v>
      </c>
      <c r="E102" s="30">
        <v>7416</v>
      </c>
      <c r="F102" s="30">
        <v>6953</v>
      </c>
      <c r="G102" s="30">
        <v>7398</v>
      </c>
      <c r="H102" s="30">
        <v>2417</v>
      </c>
      <c r="I102" s="30">
        <v>3300</v>
      </c>
    </row>
    <row r="103" spans="1:9" ht="15" hidden="1">
      <c r="A103" s="29">
        <v>36951</v>
      </c>
      <c r="B103" s="30">
        <v>339</v>
      </c>
      <c r="C103" s="30">
        <v>854</v>
      </c>
      <c r="D103" s="30">
        <v>1071</v>
      </c>
      <c r="E103" s="30">
        <v>1800</v>
      </c>
      <c r="F103" s="30">
        <v>23741</v>
      </c>
      <c r="G103" s="30">
        <v>24136</v>
      </c>
      <c r="H103" s="30">
        <v>1298</v>
      </c>
      <c r="I103" s="30">
        <v>1362</v>
      </c>
    </row>
    <row r="104" spans="1:9" ht="15" hidden="1">
      <c r="A104" s="29">
        <v>36982</v>
      </c>
      <c r="B104" s="30">
        <v>2032</v>
      </c>
      <c r="C104" s="30">
        <v>7090</v>
      </c>
      <c r="D104" s="30">
        <v>1832</v>
      </c>
      <c r="E104" s="30">
        <v>3230</v>
      </c>
      <c r="F104" s="30">
        <v>11593</v>
      </c>
      <c r="G104" s="30">
        <v>12130</v>
      </c>
      <c r="H104" s="30">
        <v>2691</v>
      </c>
      <c r="I104" s="30">
        <v>2430</v>
      </c>
    </row>
    <row r="105" spans="1:9" ht="15" hidden="1">
      <c r="A105" s="29">
        <v>37012</v>
      </c>
      <c r="B105" s="30">
        <v>24163</v>
      </c>
      <c r="C105" s="30">
        <v>39500</v>
      </c>
      <c r="D105" s="30">
        <v>946</v>
      </c>
      <c r="E105" s="30">
        <v>1386</v>
      </c>
      <c r="F105" s="30">
        <v>2699</v>
      </c>
      <c r="G105" s="30">
        <v>2978</v>
      </c>
      <c r="H105" s="30">
        <v>480</v>
      </c>
      <c r="I105" s="30">
        <v>516</v>
      </c>
    </row>
    <row r="106" spans="1:9" ht="15" hidden="1">
      <c r="A106" s="29">
        <v>37043</v>
      </c>
      <c r="B106" s="30">
        <v>6306</v>
      </c>
      <c r="C106" s="30">
        <v>8333</v>
      </c>
      <c r="D106" s="30">
        <v>1064</v>
      </c>
      <c r="E106" s="30">
        <v>1200</v>
      </c>
      <c r="F106" s="30">
        <v>10946</v>
      </c>
      <c r="G106" s="30">
        <v>11256</v>
      </c>
      <c r="H106" s="30">
        <v>3599</v>
      </c>
      <c r="I106" s="30">
        <v>4467</v>
      </c>
    </row>
    <row r="107" spans="1:9" ht="15" hidden="1">
      <c r="A107" s="29">
        <v>37073</v>
      </c>
      <c r="B107" s="30">
        <v>5711</v>
      </c>
      <c r="C107" s="30">
        <v>11355</v>
      </c>
      <c r="D107" s="30">
        <v>12806</v>
      </c>
      <c r="E107" s="30">
        <v>17723</v>
      </c>
      <c r="F107" s="30">
        <v>15006</v>
      </c>
      <c r="G107" s="30">
        <v>20332</v>
      </c>
      <c r="H107" s="30">
        <v>2132</v>
      </c>
      <c r="I107" s="30">
        <v>2342</v>
      </c>
    </row>
    <row r="108" spans="1:9" ht="15" hidden="1">
      <c r="A108" s="29">
        <v>37104</v>
      </c>
      <c r="B108" s="30">
        <v>34311</v>
      </c>
      <c r="C108" s="30">
        <v>57469</v>
      </c>
      <c r="D108" s="30">
        <v>3259</v>
      </c>
      <c r="E108" s="30">
        <v>5169</v>
      </c>
      <c r="F108" s="30">
        <v>3233</v>
      </c>
      <c r="G108" s="30">
        <v>3446</v>
      </c>
      <c r="H108" s="30">
        <v>1664</v>
      </c>
      <c r="I108" s="30">
        <v>2735</v>
      </c>
    </row>
    <row r="109" spans="1:9" ht="15" hidden="1">
      <c r="A109" s="29">
        <v>37135</v>
      </c>
      <c r="B109" s="30">
        <v>4327</v>
      </c>
      <c r="C109" s="30">
        <v>12506</v>
      </c>
      <c r="D109" s="30">
        <v>901</v>
      </c>
      <c r="E109" s="30">
        <v>1140</v>
      </c>
      <c r="F109" s="30">
        <v>26740</v>
      </c>
      <c r="G109" s="30">
        <v>79259</v>
      </c>
      <c r="H109" s="30">
        <v>3231</v>
      </c>
      <c r="I109" s="30">
        <v>3231</v>
      </c>
    </row>
    <row r="110" spans="1:9" ht="15" hidden="1">
      <c r="A110" s="29">
        <v>37165</v>
      </c>
      <c r="B110" s="30">
        <v>1848</v>
      </c>
      <c r="C110" s="30">
        <v>4150</v>
      </c>
      <c r="D110" s="30">
        <v>5416</v>
      </c>
      <c r="E110" s="30">
        <v>11320</v>
      </c>
      <c r="F110" s="30">
        <v>18243</v>
      </c>
      <c r="G110" s="30">
        <v>16259</v>
      </c>
      <c r="H110" s="30">
        <v>7447</v>
      </c>
      <c r="I110" s="30">
        <v>9609</v>
      </c>
    </row>
    <row r="111" spans="1:9" ht="15" hidden="1">
      <c r="A111" s="29">
        <v>37196</v>
      </c>
      <c r="B111" s="30">
        <v>2036</v>
      </c>
      <c r="C111" s="30">
        <v>3800</v>
      </c>
      <c r="D111" s="30">
        <v>1305</v>
      </c>
      <c r="E111" s="30">
        <v>1950</v>
      </c>
      <c r="F111" s="30">
        <v>1338</v>
      </c>
      <c r="G111" s="30">
        <v>1371</v>
      </c>
      <c r="H111" s="30">
        <v>1146</v>
      </c>
      <c r="I111" s="30">
        <v>1242</v>
      </c>
    </row>
    <row r="112" spans="1:9" ht="15" hidden="1">
      <c r="A112" s="29">
        <v>37226</v>
      </c>
      <c r="B112" s="30">
        <v>8082</v>
      </c>
      <c r="C112" s="30">
        <v>11171</v>
      </c>
      <c r="D112" s="30">
        <v>1730</v>
      </c>
      <c r="E112" s="30">
        <v>5184</v>
      </c>
      <c r="F112" s="30">
        <v>2070</v>
      </c>
      <c r="G112" s="30">
        <v>1857</v>
      </c>
      <c r="H112" s="30">
        <v>2712</v>
      </c>
      <c r="I112" s="30">
        <v>3014</v>
      </c>
    </row>
    <row r="113" spans="1:9" ht="15" hidden="1">
      <c r="A113" s="29">
        <v>37257</v>
      </c>
      <c r="B113" s="30">
        <v>637</v>
      </c>
      <c r="C113" s="30">
        <v>956</v>
      </c>
      <c r="D113" s="30">
        <v>1174</v>
      </c>
      <c r="E113" s="30">
        <v>1874</v>
      </c>
      <c r="F113" s="30">
        <v>13725</v>
      </c>
      <c r="G113" s="30">
        <v>14706</v>
      </c>
      <c r="H113" s="30">
        <v>1253</v>
      </c>
      <c r="I113" s="30">
        <v>1374</v>
      </c>
    </row>
    <row r="114" spans="1:9" ht="15" hidden="1">
      <c r="A114" s="29">
        <v>37288</v>
      </c>
      <c r="B114" s="30">
        <v>0</v>
      </c>
      <c r="C114" s="30">
        <v>0</v>
      </c>
      <c r="D114" s="30">
        <v>3147</v>
      </c>
      <c r="E114" s="30">
        <v>6800</v>
      </c>
      <c r="F114" s="30">
        <v>10663</v>
      </c>
      <c r="G114" s="30">
        <v>12800</v>
      </c>
      <c r="H114" s="30">
        <v>4495</v>
      </c>
      <c r="I114" s="30">
        <v>7393</v>
      </c>
    </row>
    <row r="115" spans="1:9" ht="15" hidden="1">
      <c r="A115" s="29">
        <v>37316</v>
      </c>
      <c r="B115" s="30">
        <v>2183</v>
      </c>
      <c r="C115" s="30">
        <v>4800</v>
      </c>
      <c r="D115" s="30">
        <v>3989</v>
      </c>
      <c r="E115" s="30">
        <v>8265</v>
      </c>
      <c r="F115" s="30">
        <v>5958</v>
      </c>
      <c r="G115" s="30">
        <v>8626</v>
      </c>
      <c r="H115" s="30">
        <v>2297</v>
      </c>
      <c r="I115" s="30">
        <v>3584</v>
      </c>
    </row>
    <row r="116" spans="1:9" ht="15" hidden="1">
      <c r="A116" s="29">
        <v>37347</v>
      </c>
      <c r="B116" s="30">
        <v>8080</v>
      </c>
      <c r="C116" s="30">
        <v>29470</v>
      </c>
      <c r="D116" s="30">
        <v>10806</v>
      </c>
      <c r="E116" s="30">
        <v>11525</v>
      </c>
      <c r="F116" s="30">
        <v>5304</v>
      </c>
      <c r="G116" s="30">
        <v>6696</v>
      </c>
      <c r="H116" s="30">
        <v>4194</v>
      </c>
      <c r="I116" s="30">
        <v>6180</v>
      </c>
    </row>
    <row r="117" spans="1:9" ht="15" hidden="1">
      <c r="A117" s="29">
        <v>37377</v>
      </c>
      <c r="B117" s="30">
        <v>1853</v>
      </c>
      <c r="C117" s="30">
        <v>5670</v>
      </c>
      <c r="D117" s="30">
        <v>8091</v>
      </c>
      <c r="E117" s="30">
        <v>18855</v>
      </c>
      <c r="F117" s="30">
        <v>56189</v>
      </c>
      <c r="G117" s="30">
        <v>160065</v>
      </c>
      <c r="H117" s="30">
        <v>1324</v>
      </c>
      <c r="I117" s="30">
        <v>1325</v>
      </c>
    </row>
    <row r="118" spans="1:9" ht="15" hidden="1">
      <c r="A118" s="29">
        <v>37408</v>
      </c>
      <c r="B118" s="30">
        <v>5973</v>
      </c>
      <c r="C118" s="30">
        <v>16022</v>
      </c>
      <c r="D118" s="30">
        <v>3350</v>
      </c>
      <c r="E118" s="30">
        <v>10000</v>
      </c>
      <c r="F118" s="30">
        <v>5637</v>
      </c>
      <c r="G118" s="30">
        <v>6199</v>
      </c>
      <c r="H118" s="30">
        <v>1582</v>
      </c>
      <c r="I118" s="30">
        <v>1900</v>
      </c>
    </row>
    <row r="119" spans="1:9" ht="15" hidden="1">
      <c r="A119" s="29">
        <v>37438</v>
      </c>
      <c r="B119" s="30">
        <v>6567</v>
      </c>
      <c r="C119" s="30">
        <v>9054</v>
      </c>
      <c r="D119" s="30">
        <v>0</v>
      </c>
      <c r="E119" s="30">
        <v>0</v>
      </c>
      <c r="F119" s="30">
        <v>14164</v>
      </c>
      <c r="G119" s="30">
        <v>23904</v>
      </c>
      <c r="H119" s="30">
        <v>4435</v>
      </c>
      <c r="I119" s="30">
        <v>6509</v>
      </c>
    </row>
    <row r="120" spans="1:9" ht="15" hidden="1">
      <c r="A120" s="29">
        <v>37469</v>
      </c>
      <c r="B120" s="30">
        <v>7697</v>
      </c>
      <c r="C120" s="30">
        <v>11678</v>
      </c>
      <c r="D120" s="30">
        <v>39800</v>
      </c>
      <c r="E120" s="30">
        <v>120200</v>
      </c>
      <c r="F120" s="30">
        <v>9447</v>
      </c>
      <c r="G120" s="30">
        <v>12730</v>
      </c>
      <c r="H120" s="30">
        <v>1182</v>
      </c>
      <c r="I120" s="30">
        <v>3300</v>
      </c>
    </row>
    <row r="121" spans="1:9" ht="15" hidden="1">
      <c r="A121" s="29">
        <v>37500</v>
      </c>
      <c r="B121" s="30">
        <v>298</v>
      </c>
      <c r="C121" s="30">
        <v>300</v>
      </c>
      <c r="D121" s="30">
        <v>23624</v>
      </c>
      <c r="E121" s="30">
        <v>61756</v>
      </c>
      <c r="F121" s="30">
        <v>2439</v>
      </c>
      <c r="G121" s="30">
        <v>5638</v>
      </c>
      <c r="H121" s="30">
        <v>2342</v>
      </c>
      <c r="I121" s="30">
        <v>2643</v>
      </c>
    </row>
    <row r="122" spans="1:9" ht="15" hidden="1">
      <c r="A122" s="29">
        <v>37530</v>
      </c>
      <c r="B122" s="30">
        <v>15708</v>
      </c>
      <c r="C122" s="30">
        <v>33204</v>
      </c>
      <c r="D122" s="30">
        <v>4690</v>
      </c>
      <c r="E122" s="30">
        <v>5813</v>
      </c>
      <c r="F122" s="30">
        <v>3309</v>
      </c>
      <c r="G122" s="30">
        <v>3262</v>
      </c>
      <c r="H122" s="30">
        <v>2692</v>
      </c>
      <c r="I122" s="30">
        <v>4017</v>
      </c>
    </row>
    <row r="123" spans="1:9" ht="15" hidden="1">
      <c r="A123" s="29">
        <v>37561</v>
      </c>
      <c r="B123" s="30">
        <v>2572</v>
      </c>
      <c r="C123" s="30">
        <v>8732</v>
      </c>
      <c r="D123" s="30">
        <v>10728</v>
      </c>
      <c r="E123" s="30">
        <v>18669</v>
      </c>
      <c r="F123" s="30">
        <v>29813</v>
      </c>
      <c r="G123" s="30">
        <v>43464</v>
      </c>
      <c r="H123" s="30">
        <v>5569</v>
      </c>
      <c r="I123" s="30">
        <v>9575</v>
      </c>
    </row>
    <row r="124" spans="1:9" ht="15" hidden="1">
      <c r="A124" s="29">
        <v>37591</v>
      </c>
      <c r="B124" s="30">
        <v>1383</v>
      </c>
      <c r="C124" s="30">
        <v>2400</v>
      </c>
      <c r="D124" s="30">
        <v>16800</v>
      </c>
      <c r="E124" s="30">
        <v>34285</v>
      </c>
      <c r="F124" s="30">
        <v>7514</v>
      </c>
      <c r="G124" s="30">
        <v>6264</v>
      </c>
      <c r="H124" s="30">
        <v>11349</v>
      </c>
      <c r="I124" s="30">
        <v>16332</v>
      </c>
    </row>
    <row r="125" spans="1:9" ht="15" hidden="1">
      <c r="A125" s="29">
        <v>37622</v>
      </c>
      <c r="B125" s="30">
        <v>311</v>
      </c>
      <c r="C125" s="30">
        <v>350</v>
      </c>
      <c r="D125" s="30">
        <v>62860</v>
      </c>
      <c r="E125" s="30">
        <v>496830</v>
      </c>
      <c r="F125" s="30">
        <v>10026</v>
      </c>
      <c r="G125" s="30">
        <v>11449</v>
      </c>
      <c r="H125" s="30">
        <v>1046</v>
      </c>
      <c r="I125" s="30">
        <v>1136</v>
      </c>
    </row>
    <row r="126" spans="1:9" ht="15" hidden="1">
      <c r="A126" s="29">
        <v>37653</v>
      </c>
      <c r="B126" s="30">
        <v>1314</v>
      </c>
      <c r="C126" s="30">
        <v>1500</v>
      </c>
      <c r="D126" s="30">
        <v>696</v>
      </c>
      <c r="E126" s="30">
        <v>1377</v>
      </c>
      <c r="F126" s="30">
        <v>8558</v>
      </c>
      <c r="G126" s="30">
        <v>12530</v>
      </c>
      <c r="H126" s="30">
        <v>4037</v>
      </c>
      <c r="I126" s="30">
        <v>7210</v>
      </c>
    </row>
    <row r="127" spans="1:9" ht="15" hidden="1">
      <c r="A127" s="29">
        <v>37681</v>
      </c>
      <c r="B127" s="30">
        <v>641</v>
      </c>
      <c r="C127" s="30">
        <v>1200</v>
      </c>
      <c r="D127" s="30">
        <v>6728</v>
      </c>
      <c r="E127" s="30">
        <v>14794</v>
      </c>
      <c r="F127" s="30">
        <v>7903</v>
      </c>
      <c r="G127" s="30">
        <v>9120</v>
      </c>
      <c r="H127" s="30">
        <v>1602</v>
      </c>
      <c r="I127" s="30">
        <v>3245</v>
      </c>
    </row>
    <row r="128" spans="1:9" ht="15" hidden="1">
      <c r="A128" s="29">
        <v>37712</v>
      </c>
      <c r="B128" s="30">
        <v>2681</v>
      </c>
      <c r="C128" s="30">
        <v>9028</v>
      </c>
      <c r="D128" s="30">
        <v>6272</v>
      </c>
      <c r="E128" s="30">
        <v>10050</v>
      </c>
      <c r="F128" s="30">
        <v>4692</v>
      </c>
      <c r="G128" s="30">
        <v>3225</v>
      </c>
      <c r="H128" s="30">
        <v>2000</v>
      </c>
      <c r="I128" s="30">
        <v>4000</v>
      </c>
    </row>
    <row r="129" spans="1:9" ht="15" hidden="1">
      <c r="A129" s="29">
        <v>37742</v>
      </c>
      <c r="B129" s="30">
        <v>2063</v>
      </c>
      <c r="C129" s="30">
        <v>4250</v>
      </c>
      <c r="D129" s="30">
        <v>4885</v>
      </c>
      <c r="E129" s="30">
        <v>8552</v>
      </c>
      <c r="F129" s="30">
        <v>6942</v>
      </c>
      <c r="G129" s="30">
        <v>8321</v>
      </c>
      <c r="H129" s="30">
        <v>3349</v>
      </c>
      <c r="I129" s="30">
        <v>4668</v>
      </c>
    </row>
    <row r="130" spans="1:9" ht="15" hidden="1">
      <c r="A130" s="29">
        <v>37773</v>
      </c>
      <c r="B130" s="30">
        <v>10058</v>
      </c>
      <c r="C130" s="30">
        <v>29250</v>
      </c>
      <c r="D130" s="30">
        <v>522</v>
      </c>
      <c r="E130" s="30">
        <v>477</v>
      </c>
      <c r="F130" s="30">
        <v>11417</v>
      </c>
      <c r="G130" s="30">
        <v>15787</v>
      </c>
      <c r="H130" s="30">
        <v>4726</v>
      </c>
      <c r="I130" s="30">
        <v>10334</v>
      </c>
    </row>
    <row r="131" spans="1:9" ht="15" hidden="1">
      <c r="A131" s="29">
        <v>37803</v>
      </c>
      <c r="B131" s="30">
        <v>3246</v>
      </c>
      <c r="C131" s="30">
        <v>3450</v>
      </c>
      <c r="D131" s="30">
        <v>4075</v>
      </c>
      <c r="E131" s="30">
        <v>6336</v>
      </c>
      <c r="F131" s="30">
        <v>27602</v>
      </c>
      <c r="G131" s="30">
        <v>30143</v>
      </c>
      <c r="H131" s="30">
        <v>662</v>
      </c>
      <c r="I131" s="30">
        <v>1210</v>
      </c>
    </row>
    <row r="132" spans="1:9" ht="15" hidden="1">
      <c r="A132" s="29">
        <v>37834</v>
      </c>
      <c r="B132" s="30">
        <v>1510</v>
      </c>
      <c r="C132" s="30">
        <v>3120</v>
      </c>
      <c r="D132" s="30">
        <v>10316</v>
      </c>
      <c r="E132" s="30">
        <v>24844</v>
      </c>
      <c r="F132" s="30">
        <v>19023</v>
      </c>
      <c r="G132" s="30">
        <v>23995</v>
      </c>
      <c r="H132" s="30">
        <v>2854</v>
      </c>
      <c r="I132" s="30">
        <v>10830</v>
      </c>
    </row>
    <row r="133" spans="1:9" ht="15" hidden="1">
      <c r="A133" s="29">
        <v>37865</v>
      </c>
      <c r="B133" s="30">
        <v>754</v>
      </c>
      <c r="C133" s="30">
        <v>1474</v>
      </c>
      <c r="D133" s="30">
        <v>7559</v>
      </c>
      <c r="E133" s="30">
        <v>16345</v>
      </c>
      <c r="F133" s="30">
        <v>5022</v>
      </c>
      <c r="G133" s="30">
        <v>5589</v>
      </c>
      <c r="H133" s="30">
        <v>2811</v>
      </c>
      <c r="I133" s="30">
        <v>4918</v>
      </c>
    </row>
    <row r="134" spans="1:9" ht="15" hidden="1">
      <c r="A134" s="29">
        <v>37895</v>
      </c>
      <c r="B134" s="30">
        <v>5241</v>
      </c>
      <c r="C134" s="30">
        <v>4550</v>
      </c>
      <c r="D134" s="30">
        <v>15505</v>
      </c>
      <c r="E134" s="30">
        <v>70262</v>
      </c>
      <c r="F134" s="30">
        <v>9321</v>
      </c>
      <c r="G134" s="30">
        <v>16299</v>
      </c>
      <c r="H134" s="30">
        <v>1855</v>
      </c>
      <c r="I134" s="30">
        <v>1842</v>
      </c>
    </row>
    <row r="135" spans="1:9" ht="15" hidden="1">
      <c r="A135" s="29">
        <v>37926</v>
      </c>
      <c r="B135" s="30">
        <v>652</v>
      </c>
      <c r="C135" s="30">
        <v>1174</v>
      </c>
      <c r="D135" s="30">
        <v>8770</v>
      </c>
      <c r="E135" s="30">
        <v>40426</v>
      </c>
      <c r="F135" s="30">
        <v>32613</v>
      </c>
      <c r="G135" s="30">
        <v>69428</v>
      </c>
      <c r="H135" s="30">
        <v>670</v>
      </c>
      <c r="I135" s="30">
        <v>908</v>
      </c>
    </row>
    <row r="136" spans="1:9" ht="15" hidden="1">
      <c r="A136" s="29">
        <v>37956</v>
      </c>
      <c r="B136" s="30">
        <v>4062</v>
      </c>
      <c r="C136" s="30">
        <v>8288</v>
      </c>
      <c r="D136" s="30">
        <v>7269</v>
      </c>
      <c r="E136" s="30">
        <v>15736</v>
      </c>
      <c r="F136" s="30">
        <v>25852</v>
      </c>
      <c r="G136" s="30">
        <v>27384</v>
      </c>
      <c r="H136" s="30">
        <v>2168</v>
      </c>
      <c r="I136" s="30">
        <v>2630</v>
      </c>
    </row>
    <row r="137" spans="1:9" ht="15" hidden="1">
      <c r="A137" s="29">
        <v>37987</v>
      </c>
      <c r="B137" s="30">
        <v>2657</v>
      </c>
      <c r="C137" s="30">
        <v>4000</v>
      </c>
      <c r="D137" s="30">
        <v>7492</v>
      </c>
      <c r="E137" s="30">
        <v>10900</v>
      </c>
      <c r="F137" s="30">
        <v>14830</v>
      </c>
      <c r="G137" s="30">
        <v>28191</v>
      </c>
      <c r="H137" s="30">
        <v>1264</v>
      </c>
      <c r="I137" s="30">
        <v>2898</v>
      </c>
    </row>
    <row r="138" spans="1:9" ht="15" hidden="1">
      <c r="A138" s="29">
        <v>38018</v>
      </c>
      <c r="B138" s="30">
        <v>523</v>
      </c>
      <c r="C138" s="30">
        <v>933</v>
      </c>
      <c r="D138" s="30">
        <v>433</v>
      </c>
      <c r="E138" s="30">
        <v>370</v>
      </c>
      <c r="F138" s="30">
        <v>10128</v>
      </c>
      <c r="G138" s="30">
        <v>22112</v>
      </c>
      <c r="H138" s="30">
        <v>1263</v>
      </c>
      <c r="I138" s="30">
        <v>1291</v>
      </c>
    </row>
    <row r="139" spans="1:9" ht="15" hidden="1">
      <c r="A139" s="29">
        <v>38047</v>
      </c>
      <c r="B139" s="30">
        <v>7535</v>
      </c>
      <c r="C139" s="30">
        <v>16194</v>
      </c>
      <c r="D139" s="30">
        <v>22951</v>
      </c>
      <c r="E139" s="30">
        <v>115250</v>
      </c>
      <c r="F139" s="30">
        <v>26622</v>
      </c>
      <c r="G139" s="30">
        <v>73888</v>
      </c>
      <c r="H139" s="30">
        <v>1339</v>
      </c>
      <c r="I139" s="30">
        <v>2700</v>
      </c>
    </row>
    <row r="140" spans="1:9" ht="15" hidden="1">
      <c r="A140" s="29">
        <v>38078</v>
      </c>
      <c r="B140" s="30">
        <v>0</v>
      </c>
      <c r="C140" s="30">
        <v>0</v>
      </c>
      <c r="D140" s="30">
        <v>2618</v>
      </c>
      <c r="E140" s="30">
        <v>9000</v>
      </c>
      <c r="F140" s="30">
        <v>7158</v>
      </c>
      <c r="G140" s="30">
        <v>10882</v>
      </c>
      <c r="H140" s="30">
        <v>0</v>
      </c>
      <c r="I140" s="30">
        <v>0</v>
      </c>
    </row>
    <row r="141" spans="1:9" ht="15" hidden="1">
      <c r="A141" s="29">
        <v>38108</v>
      </c>
      <c r="B141" s="30">
        <v>8801</v>
      </c>
      <c r="C141" s="30">
        <v>28000</v>
      </c>
      <c r="D141" s="30">
        <v>2612</v>
      </c>
      <c r="E141" s="30">
        <v>4070</v>
      </c>
      <c r="F141" s="30">
        <v>15244</v>
      </c>
      <c r="G141" s="30">
        <v>22043</v>
      </c>
      <c r="H141" s="30">
        <v>1203</v>
      </c>
      <c r="I141" s="30">
        <v>4060</v>
      </c>
    </row>
    <row r="142" spans="1:9" ht="15" hidden="1">
      <c r="A142" s="29">
        <v>38139</v>
      </c>
      <c r="B142" s="30">
        <v>3963</v>
      </c>
      <c r="C142" s="30">
        <v>7821</v>
      </c>
      <c r="D142" s="30">
        <v>3464</v>
      </c>
      <c r="E142" s="30">
        <v>6224</v>
      </c>
      <c r="F142" s="30">
        <v>9826</v>
      </c>
      <c r="G142" s="30">
        <v>14778</v>
      </c>
      <c r="H142" s="30">
        <v>993</v>
      </c>
      <c r="I142" s="30">
        <v>1213</v>
      </c>
    </row>
    <row r="143" spans="1:9" ht="15" hidden="1">
      <c r="A143" s="29">
        <v>38169</v>
      </c>
      <c r="B143" s="30">
        <v>3111</v>
      </c>
      <c r="C143" s="30">
        <v>3572</v>
      </c>
      <c r="D143" s="30">
        <v>10418</v>
      </c>
      <c r="E143" s="30">
        <v>108682</v>
      </c>
      <c r="F143" s="30">
        <v>19795</v>
      </c>
      <c r="G143" s="30">
        <v>36547</v>
      </c>
      <c r="H143" s="30">
        <v>5401</v>
      </c>
      <c r="I143" s="30">
        <v>15392</v>
      </c>
    </row>
    <row r="144" spans="1:9" ht="15" hidden="1">
      <c r="A144" s="29">
        <v>38200</v>
      </c>
      <c r="B144" s="30">
        <v>26852</v>
      </c>
      <c r="C144" s="30">
        <v>59880</v>
      </c>
      <c r="D144" s="30">
        <v>3251</v>
      </c>
      <c r="E144" s="30">
        <v>7198</v>
      </c>
      <c r="F144" s="30">
        <v>28812</v>
      </c>
      <c r="G144" s="30">
        <v>41661</v>
      </c>
      <c r="H144" s="30">
        <v>151</v>
      </c>
      <c r="I144" s="30">
        <v>181</v>
      </c>
    </row>
    <row r="145" spans="1:9" ht="15" hidden="1">
      <c r="A145" s="29">
        <v>38231</v>
      </c>
      <c r="B145" s="30">
        <v>562</v>
      </c>
      <c r="C145" s="30">
        <v>1026</v>
      </c>
      <c r="D145" s="30">
        <v>11112</v>
      </c>
      <c r="E145" s="30">
        <v>37600</v>
      </c>
      <c r="F145" s="30">
        <v>15481</v>
      </c>
      <c r="G145" s="30">
        <v>24455</v>
      </c>
      <c r="H145" s="30">
        <v>1513</v>
      </c>
      <c r="I145" s="30">
        <v>3780</v>
      </c>
    </row>
    <row r="146" spans="1:9" ht="15" hidden="1">
      <c r="A146" s="29">
        <v>38261</v>
      </c>
      <c r="B146" s="30">
        <v>8341</v>
      </c>
      <c r="C146" s="30">
        <v>14980</v>
      </c>
      <c r="D146" s="30">
        <v>12661</v>
      </c>
      <c r="E146" s="30">
        <v>25860</v>
      </c>
      <c r="F146" s="30">
        <v>7790</v>
      </c>
      <c r="G146" s="30">
        <v>8995</v>
      </c>
      <c r="H146" s="30">
        <v>527</v>
      </c>
      <c r="I146" s="30">
        <v>1920</v>
      </c>
    </row>
    <row r="147" spans="1:9" ht="15" hidden="1">
      <c r="A147" s="29">
        <v>38292</v>
      </c>
      <c r="B147" s="30">
        <v>6034</v>
      </c>
      <c r="C147" s="30">
        <v>14635</v>
      </c>
      <c r="D147" s="30">
        <v>5605</v>
      </c>
      <c r="E147" s="30">
        <v>9908</v>
      </c>
      <c r="F147" s="30">
        <v>8638</v>
      </c>
      <c r="G147" s="30">
        <v>15421</v>
      </c>
      <c r="H147" s="30">
        <v>3375</v>
      </c>
      <c r="I147" s="30">
        <v>4819</v>
      </c>
    </row>
    <row r="148" spans="1:9" ht="15" hidden="1">
      <c r="A148" s="29">
        <v>38322</v>
      </c>
      <c r="B148" s="30">
        <v>11918</v>
      </c>
      <c r="C148" s="30">
        <v>29090</v>
      </c>
      <c r="D148" s="30">
        <v>2572</v>
      </c>
      <c r="E148" s="30">
        <v>3323</v>
      </c>
      <c r="F148" s="30">
        <v>25384</v>
      </c>
      <c r="G148" s="30">
        <v>40536</v>
      </c>
      <c r="H148" s="30">
        <v>0</v>
      </c>
      <c r="I148" s="30">
        <v>0</v>
      </c>
    </row>
    <row r="149" spans="1:9" ht="15" hidden="1">
      <c r="A149" s="29">
        <v>38353</v>
      </c>
      <c r="B149" s="30">
        <v>0</v>
      </c>
      <c r="C149" s="30">
        <v>0</v>
      </c>
      <c r="D149" s="30">
        <v>14382</v>
      </c>
      <c r="E149" s="30">
        <v>20832</v>
      </c>
      <c r="F149" s="30">
        <v>20258</v>
      </c>
      <c r="G149" s="30">
        <v>32551</v>
      </c>
      <c r="H149" s="30">
        <v>51965</v>
      </c>
      <c r="I149" s="30">
        <v>129700</v>
      </c>
    </row>
    <row r="150" spans="1:9" ht="15" hidden="1">
      <c r="A150" s="29">
        <v>38384</v>
      </c>
      <c r="B150" s="30">
        <v>3122</v>
      </c>
      <c r="C150" s="30">
        <v>8280</v>
      </c>
      <c r="D150" s="30">
        <v>9805</v>
      </c>
      <c r="E150" s="30">
        <v>22982</v>
      </c>
      <c r="F150" s="30">
        <v>8838</v>
      </c>
      <c r="G150" s="30">
        <v>16958</v>
      </c>
      <c r="H150" s="30">
        <v>1245</v>
      </c>
      <c r="I150" s="30">
        <v>2533</v>
      </c>
    </row>
    <row r="151" spans="1:9" ht="15" hidden="1">
      <c r="A151" s="29">
        <v>38412</v>
      </c>
      <c r="B151" s="30">
        <v>8448</v>
      </c>
      <c r="C151" s="30">
        <v>20700</v>
      </c>
      <c r="D151" s="30">
        <v>1777</v>
      </c>
      <c r="E151" s="30">
        <v>4700</v>
      </c>
      <c r="F151" s="30">
        <v>12901</v>
      </c>
      <c r="G151" s="30">
        <v>20701</v>
      </c>
      <c r="H151" s="30">
        <v>716</v>
      </c>
      <c r="I151" s="30">
        <v>1485</v>
      </c>
    </row>
    <row r="152" spans="1:9" ht="15" hidden="1">
      <c r="A152" s="29">
        <v>38443</v>
      </c>
      <c r="B152" s="30">
        <v>4016</v>
      </c>
      <c r="C152" s="30">
        <v>10898</v>
      </c>
      <c r="D152" s="30">
        <v>25845</v>
      </c>
      <c r="E152" s="30">
        <v>97400</v>
      </c>
      <c r="F152" s="30">
        <v>19550</v>
      </c>
      <c r="G152" s="30">
        <v>28235</v>
      </c>
      <c r="H152" s="30">
        <v>1284</v>
      </c>
      <c r="I152" s="30">
        <v>2156</v>
      </c>
    </row>
    <row r="153" spans="1:9" ht="15" hidden="1">
      <c r="A153" s="29">
        <v>38473</v>
      </c>
      <c r="B153" s="30">
        <v>9521</v>
      </c>
      <c r="C153" s="30">
        <v>14185</v>
      </c>
      <c r="D153" s="30">
        <v>2774</v>
      </c>
      <c r="E153" s="30">
        <v>6860</v>
      </c>
      <c r="F153" s="30">
        <v>20417</v>
      </c>
      <c r="G153" s="30">
        <v>34123</v>
      </c>
      <c r="H153" s="30">
        <v>714</v>
      </c>
      <c r="I153" s="30">
        <v>1785</v>
      </c>
    </row>
    <row r="154" spans="1:9" ht="15" hidden="1">
      <c r="A154" s="29">
        <v>38504</v>
      </c>
      <c r="B154" s="30">
        <v>8236</v>
      </c>
      <c r="C154" s="30">
        <v>20593</v>
      </c>
      <c r="D154" s="30">
        <v>35482</v>
      </c>
      <c r="E154" s="30">
        <v>152204</v>
      </c>
      <c r="F154" s="30">
        <v>40435</v>
      </c>
      <c r="G154" s="30">
        <v>82209</v>
      </c>
      <c r="H154" s="30">
        <v>997</v>
      </c>
      <c r="I154" s="30">
        <v>600</v>
      </c>
    </row>
    <row r="155" spans="1:9" ht="15" hidden="1">
      <c r="A155" s="29">
        <v>38534</v>
      </c>
      <c r="B155" s="30">
        <v>7367</v>
      </c>
      <c r="C155" s="30">
        <v>17579</v>
      </c>
      <c r="D155" s="30">
        <v>829</v>
      </c>
      <c r="E155" s="30">
        <v>945</v>
      </c>
      <c r="F155" s="30">
        <v>33599</v>
      </c>
      <c r="G155" s="30">
        <v>56378</v>
      </c>
      <c r="H155" s="30">
        <v>1574</v>
      </c>
      <c r="I155" s="30">
        <v>4332</v>
      </c>
    </row>
    <row r="156" spans="1:9" ht="15" hidden="1">
      <c r="A156" s="29">
        <v>38565</v>
      </c>
      <c r="B156" s="30">
        <v>8165</v>
      </c>
      <c r="C156" s="30">
        <v>12000</v>
      </c>
      <c r="D156" s="30">
        <v>4231</v>
      </c>
      <c r="E156" s="30">
        <v>11600</v>
      </c>
      <c r="F156" s="30">
        <v>20404</v>
      </c>
      <c r="G156" s="30">
        <v>30210</v>
      </c>
      <c r="H156" s="30">
        <v>4152</v>
      </c>
      <c r="I156" s="30">
        <v>9623</v>
      </c>
    </row>
    <row r="157" spans="1:9" ht="15" hidden="1">
      <c r="A157" s="29">
        <v>38596</v>
      </c>
      <c r="B157" s="30">
        <v>5073</v>
      </c>
      <c r="C157" s="30">
        <v>14810</v>
      </c>
      <c r="D157" s="30">
        <v>4297</v>
      </c>
      <c r="E157" s="30">
        <v>9600</v>
      </c>
      <c r="F157" s="30">
        <v>23177</v>
      </c>
      <c r="G157" s="30">
        <v>46121</v>
      </c>
      <c r="H157" s="30">
        <v>3754</v>
      </c>
      <c r="I157" s="30">
        <v>18635</v>
      </c>
    </row>
    <row r="158" spans="1:9" ht="15" hidden="1">
      <c r="A158" s="29">
        <v>38626</v>
      </c>
      <c r="B158" s="30">
        <v>5876</v>
      </c>
      <c r="C158" s="30">
        <v>15065</v>
      </c>
      <c r="D158" s="30">
        <v>34769</v>
      </c>
      <c r="E158" s="30">
        <v>80900</v>
      </c>
      <c r="F158" s="30">
        <v>86551</v>
      </c>
      <c r="G158" s="30">
        <v>188437</v>
      </c>
      <c r="H158" s="30">
        <v>285</v>
      </c>
      <c r="I158" s="30">
        <v>428</v>
      </c>
    </row>
    <row r="159" spans="1:9" ht="15" hidden="1">
      <c r="A159" s="29">
        <v>38657</v>
      </c>
      <c r="B159" s="30">
        <v>1494</v>
      </c>
      <c r="C159" s="30">
        <v>4000</v>
      </c>
      <c r="D159" s="30">
        <v>14048</v>
      </c>
      <c r="E159" s="30">
        <v>33483</v>
      </c>
      <c r="F159" s="30">
        <v>34161</v>
      </c>
      <c r="G159" s="30">
        <v>40140</v>
      </c>
      <c r="H159" s="30">
        <v>3309</v>
      </c>
      <c r="I159" s="30">
        <v>7175</v>
      </c>
    </row>
    <row r="160" spans="1:9" ht="15" hidden="1">
      <c r="A160" s="29">
        <v>38687</v>
      </c>
      <c r="B160" s="30">
        <v>2793</v>
      </c>
      <c r="C160" s="30">
        <v>8000</v>
      </c>
      <c r="D160" s="30">
        <v>9264</v>
      </c>
      <c r="E160" s="30">
        <v>27666</v>
      </c>
      <c r="F160" s="30">
        <v>40497</v>
      </c>
      <c r="G160" s="30">
        <v>89607</v>
      </c>
      <c r="H160" s="30">
        <v>98</v>
      </c>
      <c r="I160" s="30">
        <v>200</v>
      </c>
    </row>
    <row r="161" spans="1:9" ht="15" hidden="1">
      <c r="A161" s="29">
        <v>38718</v>
      </c>
      <c r="B161" s="30">
        <v>899</v>
      </c>
      <c r="C161" s="30">
        <v>1880</v>
      </c>
      <c r="D161" s="30">
        <v>3121</v>
      </c>
      <c r="E161" s="30">
        <v>8750</v>
      </c>
      <c r="F161" s="30">
        <v>13870</v>
      </c>
      <c r="G161" s="30">
        <v>28530</v>
      </c>
      <c r="H161" s="30">
        <v>3160</v>
      </c>
      <c r="I161" s="30">
        <v>9357</v>
      </c>
    </row>
    <row r="162" spans="1:9" ht="15" hidden="1">
      <c r="A162" s="29">
        <v>38749</v>
      </c>
      <c r="B162" s="30">
        <v>10021</v>
      </c>
      <c r="C162" s="30">
        <v>23230</v>
      </c>
      <c r="D162" s="30">
        <v>11041</v>
      </c>
      <c r="E162" s="30">
        <v>25645</v>
      </c>
      <c r="F162" s="30">
        <v>54451</v>
      </c>
      <c r="G162" s="30">
        <v>113094</v>
      </c>
      <c r="H162" s="30">
        <v>6321</v>
      </c>
      <c r="I162" s="30">
        <v>12339</v>
      </c>
    </row>
    <row r="163" spans="1:9" ht="15" hidden="1">
      <c r="A163" s="29">
        <v>38777</v>
      </c>
      <c r="B163" s="30">
        <v>8374</v>
      </c>
      <c r="C163" s="30">
        <v>23118</v>
      </c>
      <c r="D163" s="30">
        <v>6258</v>
      </c>
      <c r="E163" s="30">
        <v>18909</v>
      </c>
      <c r="F163" s="30">
        <v>71366</v>
      </c>
      <c r="G163" s="30">
        <v>186326</v>
      </c>
      <c r="H163" s="30">
        <v>1543</v>
      </c>
      <c r="I163" s="30">
        <v>5330</v>
      </c>
    </row>
    <row r="164" spans="1:9" ht="15" hidden="1">
      <c r="A164" s="29">
        <v>38808</v>
      </c>
      <c r="B164" s="30">
        <v>7405</v>
      </c>
      <c r="C164" s="30">
        <v>26695</v>
      </c>
      <c r="D164" s="30">
        <v>4292</v>
      </c>
      <c r="E164" s="30">
        <v>8397</v>
      </c>
      <c r="F164" s="30">
        <v>25554</v>
      </c>
      <c r="G164" s="30">
        <v>64659</v>
      </c>
      <c r="H164" s="30">
        <v>209</v>
      </c>
      <c r="I164" s="30">
        <v>739</v>
      </c>
    </row>
    <row r="165" spans="1:9" ht="15" hidden="1">
      <c r="A165" s="29">
        <v>38838</v>
      </c>
      <c r="B165" s="30">
        <v>11624</v>
      </c>
      <c r="C165" s="30">
        <v>35025</v>
      </c>
      <c r="D165" s="30">
        <v>3994</v>
      </c>
      <c r="E165" s="30">
        <v>11778</v>
      </c>
      <c r="F165" s="30">
        <v>41209</v>
      </c>
      <c r="G165" s="30">
        <v>111377</v>
      </c>
      <c r="H165" s="30">
        <v>7230</v>
      </c>
      <c r="I165" s="30">
        <v>24432</v>
      </c>
    </row>
    <row r="166" spans="1:9" ht="15" hidden="1">
      <c r="A166" s="29">
        <v>38869</v>
      </c>
      <c r="B166" s="30">
        <v>3023</v>
      </c>
      <c r="C166" s="30">
        <v>10292</v>
      </c>
      <c r="D166" s="30">
        <v>10336</v>
      </c>
      <c r="E166" s="30">
        <v>59831</v>
      </c>
      <c r="F166" s="30">
        <v>51019</v>
      </c>
      <c r="G166" s="30">
        <v>127324</v>
      </c>
      <c r="H166" s="30">
        <v>2513</v>
      </c>
      <c r="I166" s="30">
        <v>9305</v>
      </c>
    </row>
    <row r="167" spans="1:9" ht="15" hidden="1">
      <c r="A167" s="29">
        <v>38899</v>
      </c>
      <c r="B167" s="30">
        <v>12291</v>
      </c>
      <c r="C167" s="30">
        <v>38170</v>
      </c>
      <c r="D167" s="30">
        <v>5935</v>
      </c>
      <c r="E167" s="30">
        <v>24884</v>
      </c>
      <c r="F167" s="30">
        <v>26982</v>
      </c>
      <c r="G167" s="30">
        <v>62781</v>
      </c>
      <c r="H167" s="30">
        <v>3145</v>
      </c>
      <c r="I167" s="30">
        <v>10000</v>
      </c>
    </row>
    <row r="168" spans="1:9" ht="15" hidden="1">
      <c r="A168" s="29">
        <v>38930</v>
      </c>
      <c r="B168" s="30">
        <v>52129</v>
      </c>
      <c r="C168" s="30">
        <v>301939</v>
      </c>
      <c r="D168" s="30">
        <v>9072</v>
      </c>
      <c r="E168" s="30">
        <v>22988</v>
      </c>
      <c r="F168" s="30">
        <v>52872</v>
      </c>
      <c r="G168" s="30">
        <v>113361</v>
      </c>
      <c r="H168" s="30">
        <v>2988</v>
      </c>
      <c r="I168" s="30">
        <v>4303</v>
      </c>
    </row>
    <row r="169" spans="1:9" ht="15" hidden="1">
      <c r="A169" s="29">
        <v>38961</v>
      </c>
      <c r="B169" s="30">
        <v>8859</v>
      </c>
      <c r="C169" s="30">
        <v>24299</v>
      </c>
      <c r="D169" s="30">
        <v>8554</v>
      </c>
      <c r="E169" s="30">
        <v>21695</v>
      </c>
      <c r="F169" s="30">
        <v>19342</v>
      </c>
      <c r="G169" s="30">
        <v>59003</v>
      </c>
      <c r="H169" s="30">
        <v>0</v>
      </c>
      <c r="I169" s="30">
        <v>0</v>
      </c>
    </row>
    <row r="170" spans="1:9" ht="15" hidden="1">
      <c r="A170" s="29">
        <v>38991</v>
      </c>
      <c r="B170" s="30">
        <v>6708</v>
      </c>
      <c r="C170" s="30">
        <v>18221</v>
      </c>
      <c r="D170" s="30">
        <v>11009</v>
      </c>
      <c r="E170" s="30">
        <v>37695</v>
      </c>
      <c r="F170" s="30">
        <v>28289</v>
      </c>
      <c r="G170" s="30">
        <v>59729</v>
      </c>
      <c r="H170" s="30">
        <v>0</v>
      </c>
      <c r="I170" s="30">
        <v>0</v>
      </c>
    </row>
    <row r="171" spans="1:9" ht="15" hidden="1">
      <c r="A171" s="29">
        <v>39022</v>
      </c>
      <c r="B171" s="30">
        <v>35249</v>
      </c>
      <c r="C171" s="30">
        <v>111044</v>
      </c>
      <c r="D171" s="30">
        <v>39741</v>
      </c>
      <c r="E171" s="30">
        <v>133027</v>
      </c>
      <c r="F171" s="30">
        <v>48130</v>
      </c>
      <c r="G171" s="30">
        <v>108462</v>
      </c>
      <c r="H171" s="30">
        <v>154</v>
      </c>
      <c r="I171" s="30">
        <v>310</v>
      </c>
    </row>
    <row r="172" spans="1:9" ht="15" hidden="1">
      <c r="A172" s="29">
        <v>39052</v>
      </c>
      <c r="B172" s="30">
        <v>11157</v>
      </c>
      <c r="C172" s="30">
        <v>32300</v>
      </c>
      <c r="D172" s="30">
        <v>2865</v>
      </c>
      <c r="E172" s="30">
        <v>21200</v>
      </c>
      <c r="F172" s="30">
        <v>17006</v>
      </c>
      <c r="G172" s="30">
        <v>45824</v>
      </c>
      <c r="H172" s="30">
        <v>542</v>
      </c>
      <c r="I172" s="30">
        <v>2305</v>
      </c>
    </row>
    <row r="173" spans="1:9" ht="15" hidden="1">
      <c r="A173" s="29">
        <v>39083</v>
      </c>
      <c r="B173" s="30">
        <v>6335</v>
      </c>
      <c r="C173" s="30">
        <v>35025</v>
      </c>
      <c r="D173" s="30">
        <v>9262</v>
      </c>
      <c r="E173" s="30">
        <v>43510</v>
      </c>
      <c r="F173" s="30">
        <v>31764</v>
      </c>
      <c r="G173" s="30">
        <v>90405</v>
      </c>
      <c r="H173" s="30">
        <v>0</v>
      </c>
      <c r="I173" s="30">
        <v>0</v>
      </c>
    </row>
    <row r="174" spans="1:9" ht="15" hidden="1">
      <c r="A174" s="29">
        <v>39114</v>
      </c>
      <c r="B174" s="30">
        <v>2866</v>
      </c>
      <c r="C174" s="30">
        <v>8725</v>
      </c>
      <c r="D174" s="30">
        <v>1867</v>
      </c>
      <c r="E174" s="30">
        <v>6985</v>
      </c>
      <c r="F174" s="30">
        <v>17030</v>
      </c>
      <c r="G174" s="30">
        <v>46258</v>
      </c>
      <c r="H174" s="30">
        <v>5349</v>
      </c>
      <c r="I174" s="30">
        <v>22009</v>
      </c>
    </row>
    <row r="175" spans="1:9" ht="15" hidden="1">
      <c r="A175" s="29">
        <v>39142</v>
      </c>
      <c r="B175" s="30">
        <v>7558</v>
      </c>
      <c r="C175" s="30">
        <v>25908</v>
      </c>
      <c r="D175" s="30">
        <v>7795</v>
      </c>
      <c r="E175" s="30">
        <v>23652</v>
      </c>
      <c r="F175" s="30">
        <v>26258</v>
      </c>
      <c r="G175" s="30">
        <v>74904</v>
      </c>
      <c r="H175" s="30">
        <v>573</v>
      </c>
      <c r="I175" s="30">
        <v>1514</v>
      </c>
    </row>
    <row r="176" spans="1:9" ht="15" hidden="1">
      <c r="A176" s="29">
        <v>39173</v>
      </c>
      <c r="B176" s="30">
        <v>23725</v>
      </c>
      <c r="C176" s="30">
        <v>101937</v>
      </c>
      <c r="D176" s="30">
        <v>17286</v>
      </c>
      <c r="E176" s="30">
        <v>39925</v>
      </c>
      <c r="F176" s="30">
        <v>51545</v>
      </c>
      <c r="G176" s="30">
        <v>124747</v>
      </c>
      <c r="H176" s="30">
        <v>3755</v>
      </c>
      <c r="I176" s="30">
        <v>13182</v>
      </c>
    </row>
    <row r="177" spans="1:9" ht="15" hidden="1">
      <c r="A177" s="29">
        <v>39203</v>
      </c>
      <c r="B177" s="30">
        <v>13720</v>
      </c>
      <c r="C177" s="30">
        <v>63931</v>
      </c>
      <c r="D177" s="30">
        <v>31363</v>
      </c>
      <c r="E177" s="30">
        <v>140131</v>
      </c>
      <c r="F177" s="30">
        <v>18276</v>
      </c>
      <c r="G177" s="30">
        <v>46147</v>
      </c>
      <c r="H177" s="30">
        <v>3154</v>
      </c>
      <c r="I177" s="30">
        <v>9243</v>
      </c>
    </row>
    <row r="178" spans="1:9" ht="15" hidden="1">
      <c r="A178" s="29">
        <v>39234</v>
      </c>
      <c r="B178" s="30">
        <v>10308</v>
      </c>
      <c r="C178" s="30">
        <v>37502</v>
      </c>
      <c r="D178" s="30">
        <v>11224</v>
      </c>
      <c r="E178" s="30">
        <v>30041</v>
      </c>
      <c r="F178" s="30">
        <v>41799</v>
      </c>
      <c r="G178" s="30">
        <v>109767</v>
      </c>
      <c r="H178" s="30">
        <v>2395</v>
      </c>
      <c r="I178" s="30">
        <v>6600</v>
      </c>
    </row>
    <row r="179" spans="1:9" ht="15" hidden="1">
      <c r="A179" s="29">
        <v>39264</v>
      </c>
      <c r="B179" s="30">
        <v>9051</v>
      </c>
      <c r="C179" s="30">
        <v>43555</v>
      </c>
      <c r="D179" s="30">
        <v>7702</v>
      </c>
      <c r="E179" s="30">
        <v>37430</v>
      </c>
      <c r="F179" s="30">
        <v>13989</v>
      </c>
      <c r="G179" s="30">
        <v>40066</v>
      </c>
      <c r="H179" s="30">
        <v>3080</v>
      </c>
      <c r="I179" s="30">
        <v>8181</v>
      </c>
    </row>
    <row r="180" spans="1:9" ht="15" hidden="1">
      <c r="A180" s="29">
        <v>39295</v>
      </c>
      <c r="B180" s="30">
        <v>24077</v>
      </c>
      <c r="C180" s="30">
        <v>137079</v>
      </c>
      <c r="D180" s="30">
        <v>42671</v>
      </c>
      <c r="E180" s="30">
        <v>232033</v>
      </c>
      <c r="F180" s="30">
        <v>72333</v>
      </c>
      <c r="G180" s="30">
        <v>219277</v>
      </c>
      <c r="H180" s="30">
        <v>249</v>
      </c>
      <c r="I180" s="30">
        <v>658</v>
      </c>
    </row>
    <row r="181" spans="1:9" ht="15" hidden="1">
      <c r="A181" s="29">
        <v>39326</v>
      </c>
      <c r="B181" s="30">
        <v>17692</v>
      </c>
      <c r="C181" s="30">
        <v>57761</v>
      </c>
      <c r="D181" s="30">
        <v>6373</v>
      </c>
      <c r="E181" s="30">
        <v>20394</v>
      </c>
      <c r="F181" s="30">
        <v>30455</v>
      </c>
      <c r="G181" s="30">
        <v>78013</v>
      </c>
      <c r="H181" s="30">
        <v>4160</v>
      </c>
      <c r="I181" s="30">
        <v>20978</v>
      </c>
    </row>
    <row r="182" spans="1:9" ht="15" hidden="1">
      <c r="A182" s="29">
        <v>39356</v>
      </c>
      <c r="B182" s="30">
        <v>1911</v>
      </c>
      <c r="C182" s="30">
        <v>6167</v>
      </c>
      <c r="D182" s="30">
        <v>3354</v>
      </c>
      <c r="E182" s="30">
        <v>8663</v>
      </c>
      <c r="F182" s="30">
        <v>59202</v>
      </c>
      <c r="G182" s="30">
        <v>166233</v>
      </c>
      <c r="H182" s="30">
        <v>2231</v>
      </c>
      <c r="I182" s="30">
        <v>8514</v>
      </c>
    </row>
    <row r="183" spans="1:9" ht="15" hidden="1">
      <c r="A183" s="29">
        <v>39387</v>
      </c>
      <c r="B183" s="30">
        <v>3408</v>
      </c>
      <c r="C183" s="30">
        <v>15764</v>
      </c>
      <c r="D183" s="30">
        <v>288</v>
      </c>
      <c r="E183" s="30">
        <v>1440</v>
      </c>
      <c r="F183" s="30">
        <v>20004</v>
      </c>
      <c r="G183" s="30">
        <v>51495</v>
      </c>
      <c r="H183" s="30">
        <v>2053</v>
      </c>
      <c r="I183" s="30">
        <v>7813</v>
      </c>
    </row>
    <row r="184" spans="1:9" ht="15" hidden="1">
      <c r="A184" s="29">
        <v>39417</v>
      </c>
      <c r="B184" s="30">
        <v>4965</v>
      </c>
      <c r="C184" s="30">
        <v>24179</v>
      </c>
      <c r="D184" s="30">
        <v>12641</v>
      </c>
      <c r="E184" s="30">
        <v>41074</v>
      </c>
      <c r="F184" s="30">
        <v>9288</v>
      </c>
      <c r="G184" s="30">
        <v>29672</v>
      </c>
      <c r="H184" s="30">
        <v>2477</v>
      </c>
      <c r="I184" s="30">
        <v>12385</v>
      </c>
    </row>
    <row r="185" spans="1:9" ht="15" hidden="1">
      <c r="A185" s="29">
        <v>39448</v>
      </c>
      <c r="B185" s="30">
        <v>7087</v>
      </c>
      <c r="C185" s="30">
        <v>26244</v>
      </c>
      <c r="D185" s="30">
        <v>85138</v>
      </c>
      <c r="E185" s="30">
        <v>461784</v>
      </c>
      <c r="F185" s="30">
        <v>18412</v>
      </c>
      <c r="G185" s="30">
        <v>59268</v>
      </c>
      <c r="H185" s="30">
        <v>2616</v>
      </c>
      <c r="I185" s="30">
        <v>13080</v>
      </c>
    </row>
    <row r="186" spans="1:9" ht="15" hidden="1">
      <c r="A186" s="29">
        <v>39479</v>
      </c>
      <c r="B186" s="30">
        <v>18048</v>
      </c>
      <c r="C186" s="30">
        <v>90470</v>
      </c>
      <c r="D186" s="30">
        <v>18768</v>
      </c>
      <c r="E186" s="30">
        <v>72118</v>
      </c>
      <c r="F186" s="30">
        <v>63509</v>
      </c>
      <c r="G186" s="30">
        <v>186332</v>
      </c>
      <c r="H186" s="30">
        <v>3842</v>
      </c>
      <c r="I186" s="30">
        <v>14658</v>
      </c>
    </row>
    <row r="187" spans="1:9" ht="15" hidden="1">
      <c r="A187" s="29">
        <v>39508</v>
      </c>
      <c r="B187" s="30">
        <v>17509</v>
      </c>
      <c r="C187" s="30">
        <v>86367</v>
      </c>
      <c r="D187" s="30">
        <v>1151</v>
      </c>
      <c r="E187" s="30">
        <v>4106</v>
      </c>
      <c r="F187" s="30">
        <v>44269</v>
      </c>
      <c r="G187" s="30">
        <v>119269</v>
      </c>
      <c r="H187" s="30">
        <v>0</v>
      </c>
      <c r="I187" s="30">
        <v>0</v>
      </c>
    </row>
    <row r="188" spans="1:9" ht="15" hidden="1">
      <c r="A188" s="29">
        <v>39539</v>
      </c>
      <c r="B188" s="30">
        <v>28509</v>
      </c>
      <c r="C188" s="30">
        <v>101116</v>
      </c>
      <c r="D188" s="30">
        <v>5986</v>
      </c>
      <c r="E188" s="30">
        <v>30527</v>
      </c>
      <c r="F188" s="30">
        <v>29100</v>
      </c>
      <c r="G188" s="30">
        <v>92126</v>
      </c>
      <c r="H188" s="30">
        <v>706</v>
      </c>
      <c r="I188" s="30">
        <v>3455</v>
      </c>
    </row>
    <row r="189" spans="1:9" ht="15" hidden="1">
      <c r="A189" s="29">
        <v>39569</v>
      </c>
      <c r="B189" s="30">
        <v>18993</v>
      </c>
      <c r="C189" s="30">
        <v>90231</v>
      </c>
      <c r="D189" s="30">
        <v>18571</v>
      </c>
      <c r="E189" s="30">
        <v>65886</v>
      </c>
      <c r="F189" s="30">
        <v>31682</v>
      </c>
      <c r="G189" s="30">
        <v>92559</v>
      </c>
      <c r="H189" s="30">
        <v>381</v>
      </c>
      <c r="I189" s="30">
        <v>1905</v>
      </c>
    </row>
    <row r="190" spans="1:9" ht="15" hidden="1">
      <c r="A190" s="29">
        <v>39600</v>
      </c>
      <c r="B190" s="30">
        <v>22285</v>
      </c>
      <c r="C190" s="30">
        <v>122517</v>
      </c>
      <c r="D190" s="30">
        <v>4450</v>
      </c>
      <c r="E190" s="30">
        <v>17049</v>
      </c>
      <c r="F190" s="30">
        <v>61204</v>
      </c>
      <c r="G190" s="30">
        <v>178611</v>
      </c>
      <c r="H190" s="30">
        <v>1228</v>
      </c>
      <c r="I190" s="30">
        <v>2825</v>
      </c>
    </row>
    <row r="191" spans="1:9" ht="15" hidden="1">
      <c r="A191" s="29">
        <v>39630</v>
      </c>
      <c r="B191" s="30">
        <v>42120</v>
      </c>
      <c r="C191" s="30">
        <v>219706</v>
      </c>
      <c r="D191" s="30">
        <v>12536</v>
      </c>
      <c r="E191" s="30">
        <v>64609</v>
      </c>
      <c r="F191" s="30">
        <v>43006</v>
      </c>
      <c r="G191" s="30">
        <v>130601</v>
      </c>
      <c r="H191" s="30">
        <v>2735</v>
      </c>
      <c r="I191" s="30">
        <v>12300</v>
      </c>
    </row>
    <row r="192" spans="1:9" ht="15" hidden="1">
      <c r="A192" s="29">
        <v>39661</v>
      </c>
      <c r="B192" s="30">
        <v>2545</v>
      </c>
      <c r="C192" s="30">
        <v>7609</v>
      </c>
      <c r="D192" s="30">
        <v>23706</v>
      </c>
      <c r="E192" s="30">
        <v>120321</v>
      </c>
      <c r="F192" s="30">
        <v>23767</v>
      </c>
      <c r="G192" s="30">
        <v>104365</v>
      </c>
      <c r="H192" s="30">
        <v>644</v>
      </c>
      <c r="I192" s="30">
        <v>3053</v>
      </c>
    </row>
    <row r="193" spans="1:11" ht="15" hidden="1">
      <c r="A193" s="29">
        <v>39692</v>
      </c>
      <c r="B193" s="30">
        <v>46611</v>
      </c>
      <c r="C193" s="30">
        <v>223260</v>
      </c>
      <c r="D193" s="30">
        <v>8246</v>
      </c>
      <c r="E193" s="30">
        <v>23671</v>
      </c>
      <c r="F193" s="30">
        <v>96311</v>
      </c>
      <c r="G193" s="30">
        <v>284575</v>
      </c>
      <c r="H193" s="30">
        <v>2648</v>
      </c>
      <c r="I193" s="30">
        <v>13240</v>
      </c>
    </row>
    <row r="194" spans="1:11" ht="15" hidden="1">
      <c r="A194" s="29">
        <v>39722</v>
      </c>
      <c r="B194" s="30">
        <v>29043</v>
      </c>
      <c r="C194" s="30">
        <v>143064</v>
      </c>
      <c r="D194" s="30">
        <v>2021</v>
      </c>
      <c r="E194" s="30">
        <v>5443</v>
      </c>
      <c r="F194" s="30">
        <v>39529</v>
      </c>
      <c r="G194" s="30">
        <v>103290</v>
      </c>
      <c r="H194" s="30">
        <v>455</v>
      </c>
      <c r="I194" s="30">
        <v>2113</v>
      </c>
    </row>
    <row r="195" spans="1:11" ht="15" hidden="1">
      <c r="A195" s="29">
        <v>39753</v>
      </c>
      <c r="B195" s="30">
        <v>5256</v>
      </c>
      <c r="C195" s="30">
        <v>23227</v>
      </c>
      <c r="D195" s="30">
        <v>5008</v>
      </c>
      <c r="E195" s="30">
        <v>24815</v>
      </c>
      <c r="F195" s="30">
        <v>37572</v>
      </c>
      <c r="G195" s="30">
        <v>145725</v>
      </c>
      <c r="H195" s="30">
        <v>0</v>
      </c>
      <c r="I195" s="30">
        <v>0</v>
      </c>
    </row>
    <row r="196" spans="1:11" ht="15" hidden="1">
      <c r="A196" s="29">
        <v>39783</v>
      </c>
      <c r="B196" s="30">
        <v>10423</v>
      </c>
      <c r="C196" s="30">
        <v>53650</v>
      </c>
      <c r="D196" s="30">
        <v>17356</v>
      </c>
      <c r="E196" s="30">
        <v>51229</v>
      </c>
      <c r="F196" s="30">
        <v>47016</v>
      </c>
      <c r="G196" s="30">
        <v>138362</v>
      </c>
      <c r="H196" s="30">
        <v>0</v>
      </c>
      <c r="I196" s="30">
        <v>0</v>
      </c>
    </row>
    <row r="197" spans="1:11">
      <c r="A197" s="29">
        <v>39814</v>
      </c>
      <c r="B197" s="35">
        <v>1691</v>
      </c>
      <c r="C197" s="35">
        <v>6626</v>
      </c>
      <c r="D197" s="35">
        <v>8283</v>
      </c>
      <c r="E197" s="35">
        <v>24994</v>
      </c>
      <c r="F197" s="35">
        <v>76216</v>
      </c>
      <c r="G197" s="35">
        <v>257740</v>
      </c>
      <c r="H197" s="35">
        <v>15008</v>
      </c>
      <c r="I197" s="35">
        <v>54463</v>
      </c>
      <c r="K197" s="251">
        <f>B197+D197+F197+H197</f>
        <v>101198</v>
      </c>
    </row>
    <row r="198" spans="1:11">
      <c r="A198" s="29">
        <v>39845</v>
      </c>
      <c r="B198" s="35">
        <v>32520</v>
      </c>
      <c r="C198" s="35">
        <v>162600</v>
      </c>
      <c r="D198" s="35">
        <v>14633</v>
      </c>
      <c r="E198" s="35">
        <v>67564</v>
      </c>
      <c r="F198" s="35">
        <v>20437</v>
      </c>
      <c r="G198" s="35">
        <v>68369</v>
      </c>
      <c r="H198" s="35">
        <v>0</v>
      </c>
      <c r="I198" s="35">
        <v>0</v>
      </c>
      <c r="K198" s="251">
        <f t="shared" ref="K198:K223" si="0">B198+D198+F198+H198</f>
        <v>67590</v>
      </c>
    </row>
    <row r="199" spans="1:11">
      <c r="A199" s="29">
        <v>39873</v>
      </c>
      <c r="B199" s="35">
        <v>14831</v>
      </c>
      <c r="C199" s="35">
        <v>52625</v>
      </c>
      <c r="D199" s="35">
        <v>1107</v>
      </c>
      <c r="E199" s="35">
        <v>2948</v>
      </c>
      <c r="F199" s="35">
        <v>30949</v>
      </c>
      <c r="G199" s="35">
        <v>109325</v>
      </c>
      <c r="H199" s="35">
        <v>498</v>
      </c>
      <c r="I199" s="35">
        <v>2736</v>
      </c>
      <c r="K199" s="251">
        <f t="shared" si="0"/>
        <v>47385</v>
      </c>
    </row>
    <row r="200" spans="1:11">
      <c r="A200" s="29">
        <v>39904</v>
      </c>
      <c r="B200" s="35">
        <v>17462</v>
      </c>
      <c r="C200" s="35">
        <v>87971</v>
      </c>
      <c r="D200" s="35">
        <v>4294</v>
      </c>
      <c r="E200" s="35">
        <v>18947</v>
      </c>
      <c r="F200" s="35">
        <v>47141</v>
      </c>
      <c r="G200" s="35">
        <v>141580</v>
      </c>
      <c r="H200" s="35">
        <v>0</v>
      </c>
      <c r="I200" s="35">
        <v>0</v>
      </c>
      <c r="K200" s="251">
        <f t="shared" si="0"/>
        <v>68897</v>
      </c>
    </row>
    <row r="201" spans="1:11">
      <c r="A201" s="29">
        <v>39934</v>
      </c>
      <c r="B201" s="35">
        <v>35145</v>
      </c>
      <c r="C201" s="35">
        <v>175725</v>
      </c>
      <c r="D201" s="35">
        <v>48983</v>
      </c>
      <c r="E201" s="35">
        <v>186661</v>
      </c>
      <c r="F201" s="35">
        <v>23291</v>
      </c>
      <c r="G201" s="35">
        <v>76827</v>
      </c>
      <c r="H201" s="35">
        <v>1414</v>
      </c>
      <c r="I201" s="35">
        <v>7070</v>
      </c>
      <c r="K201" s="251">
        <f t="shared" si="0"/>
        <v>108833</v>
      </c>
    </row>
    <row r="202" spans="1:11">
      <c r="A202" s="29">
        <v>39965</v>
      </c>
      <c r="B202" s="35">
        <v>8318</v>
      </c>
      <c r="C202" s="35">
        <v>43050</v>
      </c>
      <c r="D202" s="35">
        <v>1754</v>
      </c>
      <c r="E202" s="35">
        <v>8702</v>
      </c>
      <c r="F202" s="35">
        <v>22703</v>
      </c>
      <c r="G202" s="35">
        <v>63923</v>
      </c>
      <c r="H202" s="35">
        <v>570</v>
      </c>
      <c r="I202" s="35">
        <v>2850</v>
      </c>
      <c r="K202" s="251">
        <f t="shared" si="0"/>
        <v>33345</v>
      </c>
    </row>
    <row r="203" spans="1:11">
      <c r="A203" s="29">
        <v>39995</v>
      </c>
      <c r="B203" s="35">
        <v>18128</v>
      </c>
      <c r="C203" s="35">
        <v>126067</v>
      </c>
      <c r="D203" s="35">
        <v>2977</v>
      </c>
      <c r="E203" s="35">
        <v>12094</v>
      </c>
      <c r="F203" s="35">
        <v>33103</v>
      </c>
      <c r="G203" s="35">
        <v>139016</v>
      </c>
      <c r="H203" s="35">
        <v>0</v>
      </c>
      <c r="I203" s="35">
        <v>0</v>
      </c>
      <c r="K203" s="251">
        <f t="shared" si="0"/>
        <v>54208</v>
      </c>
    </row>
    <row r="204" spans="1:11">
      <c r="A204" s="29">
        <v>40026</v>
      </c>
      <c r="B204" s="35">
        <v>1794</v>
      </c>
      <c r="C204" s="35">
        <v>6817</v>
      </c>
      <c r="D204" s="35">
        <v>3748</v>
      </c>
      <c r="E204" s="35">
        <v>26504</v>
      </c>
      <c r="F204" s="35">
        <v>20836</v>
      </c>
      <c r="G204" s="35">
        <v>92469</v>
      </c>
      <c r="H204" s="35">
        <v>1876</v>
      </c>
      <c r="I204" s="35">
        <v>10302</v>
      </c>
      <c r="K204" s="251">
        <f t="shared" si="0"/>
        <v>28254</v>
      </c>
    </row>
    <row r="205" spans="1:11">
      <c r="A205" s="29">
        <v>40057</v>
      </c>
      <c r="B205" s="35">
        <v>15567</v>
      </c>
      <c r="C205" s="35">
        <v>110907</v>
      </c>
      <c r="D205" s="35">
        <v>26045</v>
      </c>
      <c r="E205" s="35">
        <v>186174</v>
      </c>
      <c r="F205" s="35">
        <v>7224</v>
      </c>
      <c r="G205" s="35">
        <v>27452</v>
      </c>
      <c r="H205" s="35">
        <v>959</v>
      </c>
      <c r="I205" s="35">
        <v>2907</v>
      </c>
      <c r="K205" s="251">
        <f t="shared" si="0"/>
        <v>49795</v>
      </c>
    </row>
    <row r="206" spans="1:11">
      <c r="A206" s="29">
        <v>40087</v>
      </c>
      <c r="B206" s="35">
        <v>9060</v>
      </c>
      <c r="C206" s="35">
        <v>65232</v>
      </c>
      <c r="D206" s="35">
        <v>7853</v>
      </c>
      <c r="E206" s="35">
        <v>54243</v>
      </c>
      <c r="F206" s="35">
        <v>3761</v>
      </c>
      <c r="G206" s="35">
        <v>14292</v>
      </c>
      <c r="H206" s="35">
        <v>0</v>
      </c>
      <c r="I206" s="35">
        <v>0</v>
      </c>
      <c r="K206" s="251">
        <f t="shared" si="0"/>
        <v>20674</v>
      </c>
    </row>
    <row r="207" spans="1:11">
      <c r="A207" s="29">
        <v>40118</v>
      </c>
      <c r="B207" s="35">
        <v>25115</v>
      </c>
      <c r="C207" s="35">
        <v>179099</v>
      </c>
      <c r="D207" s="35">
        <v>1561</v>
      </c>
      <c r="E207" s="35">
        <v>12342</v>
      </c>
      <c r="F207" s="35">
        <v>17866</v>
      </c>
      <c r="G207" s="35">
        <v>68699</v>
      </c>
      <c r="H207" s="35">
        <v>20849</v>
      </c>
      <c r="I207" s="35">
        <v>108402</v>
      </c>
      <c r="K207" s="251">
        <f t="shared" si="0"/>
        <v>65391</v>
      </c>
    </row>
    <row r="208" spans="1:11">
      <c r="A208" s="29">
        <v>40148</v>
      </c>
      <c r="B208" s="35">
        <v>3035</v>
      </c>
      <c r="C208" s="35">
        <v>20425</v>
      </c>
      <c r="D208" s="35">
        <v>153</v>
      </c>
      <c r="E208" s="35">
        <v>428</v>
      </c>
      <c r="F208" s="35">
        <v>16176</v>
      </c>
      <c r="G208" s="35">
        <v>75122</v>
      </c>
      <c r="H208" s="35">
        <v>483</v>
      </c>
      <c r="I208" s="35">
        <v>3194</v>
      </c>
      <c r="K208" s="251">
        <f t="shared" si="0"/>
        <v>19847</v>
      </c>
    </row>
    <row r="209" spans="1:11">
      <c r="A209" s="29">
        <v>40179</v>
      </c>
      <c r="B209" s="35">
        <v>850</v>
      </c>
      <c r="C209" s="35">
        <v>4520</v>
      </c>
      <c r="D209" s="35">
        <v>1008</v>
      </c>
      <c r="E209" s="35">
        <v>6407</v>
      </c>
      <c r="F209" s="35">
        <v>16088</v>
      </c>
      <c r="G209" s="35">
        <v>61134</v>
      </c>
      <c r="H209" s="35">
        <v>0</v>
      </c>
      <c r="I209" s="35">
        <v>0</v>
      </c>
      <c r="K209" s="251">
        <f t="shared" si="0"/>
        <v>17946</v>
      </c>
    </row>
    <row r="210" spans="1:11">
      <c r="A210" s="29">
        <v>40210</v>
      </c>
      <c r="B210" s="35">
        <v>3522</v>
      </c>
      <c r="C210" s="35">
        <v>25358</v>
      </c>
      <c r="D210" s="35">
        <v>25112</v>
      </c>
      <c r="E210" s="35">
        <v>153667</v>
      </c>
      <c r="F210" s="35">
        <v>36622</v>
      </c>
      <c r="G210" s="35">
        <v>151438</v>
      </c>
      <c r="H210" s="35">
        <v>1894</v>
      </c>
      <c r="I210" s="35">
        <v>10141</v>
      </c>
      <c r="K210" s="251">
        <f t="shared" si="0"/>
        <v>67150</v>
      </c>
    </row>
    <row r="211" spans="1:11">
      <c r="A211" s="29">
        <v>40238</v>
      </c>
      <c r="B211" s="35">
        <v>44491</v>
      </c>
      <c r="C211" s="35">
        <v>322175</v>
      </c>
      <c r="D211" s="35">
        <v>1086</v>
      </c>
      <c r="E211" s="35">
        <v>4523</v>
      </c>
      <c r="F211" s="35">
        <v>23363</v>
      </c>
      <c r="G211" s="35">
        <v>89553</v>
      </c>
      <c r="H211" s="35">
        <v>859</v>
      </c>
      <c r="I211" s="35">
        <v>3866</v>
      </c>
      <c r="K211" s="251">
        <f t="shared" si="0"/>
        <v>69799</v>
      </c>
    </row>
    <row r="212" spans="1:11">
      <c r="A212" s="29">
        <v>40269</v>
      </c>
      <c r="B212" s="35">
        <v>0</v>
      </c>
      <c r="C212" s="35">
        <v>0</v>
      </c>
      <c r="D212" s="35">
        <v>429</v>
      </c>
      <c r="E212" s="35">
        <v>3062</v>
      </c>
      <c r="F212" s="35">
        <v>25121</v>
      </c>
      <c r="G212" s="35">
        <v>104653</v>
      </c>
      <c r="H212" s="35">
        <v>2070</v>
      </c>
      <c r="I212" s="35">
        <v>12948</v>
      </c>
      <c r="K212" s="251">
        <f t="shared" si="0"/>
        <v>27620</v>
      </c>
    </row>
    <row r="213" spans="1:11">
      <c r="A213" s="29">
        <v>40299</v>
      </c>
      <c r="B213" s="35">
        <v>6701</v>
      </c>
      <c r="C213" s="35">
        <v>44619</v>
      </c>
      <c r="D213" s="35">
        <v>9430</v>
      </c>
      <c r="E213" s="35">
        <v>50904</v>
      </c>
      <c r="F213" s="35">
        <v>9531</v>
      </c>
      <c r="G213" s="35">
        <v>39634</v>
      </c>
      <c r="H213" s="35">
        <v>1113</v>
      </c>
      <c r="I213" s="35">
        <v>3967</v>
      </c>
      <c r="K213" s="251">
        <f t="shared" si="0"/>
        <v>26775</v>
      </c>
    </row>
    <row r="214" spans="1:11">
      <c r="A214" s="29">
        <v>40330</v>
      </c>
      <c r="B214" s="35">
        <v>13933</v>
      </c>
      <c r="C214" s="35">
        <v>103101</v>
      </c>
      <c r="D214" s="35">
        <v>5619</v>
      </c>
      <c r="E214" s="35">
        <v>27526</v>
      </c>
      <c r="F214" s="35">
        <v>15548</v>
      </c>
      <c r="G214" s="35">
        <v>58050</v>
      </c>
      <c r="H214" s="35">
        <v>2612</v>
      </c>
      <c r="I214" s="35">
        <v>14178</v>
      </c>
      <c r="K214" s="251">
        <f t="shared" si="0"/>
        <v>37712</v>
      </c>
    </row>
    <row r="215" spans="1:11">
      <c r="A215" s="29">
        <v>40360</v>
      </c>
      <c r="B215" s="35">
        <v>9427</v>
      </c>
      <c r="C215" s="35">
        <v>69756</v>
      </c>
      <c r="D215" s="35">
        <v>2142</v>
      </c>
      <c r="E215" s="35">
        <v>11303</v>
      </c>
      <c r="F215" s="35">
        <v>23201</v>
      </c>
      <c r="G215" s="35">
        <v>93080</v>
      </c>
      <c r="H215" s="35">
        <v>0</v>
      </c>
      <c r="I215" s="35">
        <v>0</v>
      </c>
      <c r="K215" s="251">
        <f t="shared" si="0"/>
        <v>34770</v>
      </c>
    </row>
    <row r="216" spans="1:11">
      <c r="A216" s="29">
        <v>40391</v>
      </c>
      <c r="B216" s="35">
        <v>3582</v>
      </c>
      <c r="C216" s="35">
        <v>26507</v>
      </c>
      <c r="D216" s="35">
        <v>3771</v>
      </c>
      <c r="E216" s="35">
        <v>17698</v>
      </c>
      <c r="F216" s="35">
        <v>8079</v>
      </c>
      <c r="G216" s="35">
        <v>35201</v>
      </c>
      <c r="H216" s="35">
        <v>853</v>
      </c>
      <c r="I216" s="35">
        <v>1991</v>
      </c>
      <c r="K216" s="251">
        <f t="shared" si="0"/>
        <v>16285</v>
      </c>
    </row>
    <row r="217" spans="1:11">
      <c r="A217" s="29">
        <v>40422</v>
      </c>
      <c r="B217" s="35">
        <v>3174</v>
      </c>
      <c r="C217" s="35">
        <v>21496</v>
      </c>
      <c r="D217" s="35">
        <v>373</v>
      </c>
      <c r="E217" s="35">
        <v>1265</v>
      </c>
      <c r="F217" s="35">
        <v>26039</v>
      </c>
      <c r="G217" s="35">
        <v>94315</v>
      </c>
      <c r="H217" s="35">
        <v>4146</v>
      </c>
      <c r="I217" s="35">
        <v>23245</v>
      </c>
      <c r="K217" s="251">
        <f t="shared" si="0"/>
        <v>33732</v>
      </c>
    </row>
    <row r="218" spans="1:11">
      <c r="A218" s="29">
        <v>40452</v>
      </c>
      <c r="B218" s="35">
        <v>11223</v>
      </c>
      <c r="C218" s="35">
        <v>83048</v>
      </c>
      <c r="D218" s="35">
        <v>0</v>
      </c>
      <c r="E218" s="35">
        <v>0</v>
      </c>
      <c r="F218" s="35">
        <v>24890</v>
      </c>
      <c r="G218" s="35">
        <v>110105</v>
      </c>
      <c r="H218" s="35">
        <v>0</v>
      </c>
      <c r="I218" s="35">
        <v>0</v>
      </c>
      <c r="K218" s="251">
        <f t="shared" si="0"/>
        <v>36113</v>
      </c>
    </row>
    <row r="219" spans="1:11">
      <c r="A219" s="29">
        <v>40483</v>
      </c>
      <c r="B219" s="35">
        <v>10307</v>
      </c>
      <c r="C219" s="35">
        <v>72006</v>
      </c>
      <c r="D219" s="35">
        <v>412</v>
      </c>
      <c r="E219" s="35">
        <v>3049</v>
      </c>
      <c r="F219" s="35">
        <v>8575</v>
      </c>
      <c r="G219" s="35">
        <v>32584</v>
      </c>
      <c r="H219" s="35">
        <v>741</v>
      </c>
      <c r="I219" s="35">
        <v>2724</v>
      </c>
      <c r="K219" s="251">
        <f t="shared" si="0"/>
        <v>20035</v>
      </c>
    </row>
    <row r="220" spans="1:11">
      <c r="A220" s="29">
        <v>40513</v>
      </c>
      <c r="B220" s="35">
        <v>4012</v>
      </c>
      <c r="C220" s="35">
        <v>18616</v>
      </c>
      <c r="D220" s="35">
        <v>1102</v>
      </c>
      <c r="E220" s="35">
        <v>7132</v>
      </c>
      <c r="F220" s="35">
        <v>20421</v>
      </c>
      <c r="G220" s="35">
        <v>70458</v>
      </c>
      <c r="H220" s="35">
        <v>1224</v>
      </c>
      <c r="I220" s="35">
        <v>5194</v>
      </c>
      <c r="K220" s="251">
        <f t="shared" si="0"/>
        <v>26759</v>
      </c>
    </row>
    <row r="221" spans="1:11">
      <c r="A221" s="29">
        <v>40544</v>
      </c>
      <c r="B221" s="35">
        <v>2123</v>
      </c>
      <c r="C221" s="35">
        <v>18616</v>
      </c>
      <c r="D221" s="35">
        <v>104693</v>
      </c>
      <c r="E221" s="35">
        <v>616880</v>
      </c>
      <c r="F221" s="35">
        <v>13906</v>
      </c>
      <c r="G221" s="35">
        <v>52892</v>
      </c>
      <c r="H221" s="35">
        <v>931</v>
      </c>
      <c r="I221" s="35">
        <v>5561</v>
      </c>
      <c r="K221" s="250">
        <f t="shared" si="0"/>
        <v>121653</v>
      </c>
    </row>
    <row r="222" spans="1:11">
      <c r="A222" s="29">
        <v>40575</v>
      </c>
      <c r="B222" s="35">
        <v>6512</v>
      </c>
      <c r="C222" s="35">
        <v>44550</v>
      </c>
      <c r="D222" s="35">
        <v>9038</v>
      </c>
      <c r="E222" s="35">
        <v>60292</v>
      </c>
      <c r="F222" s="35">
        <v>19626</v>
      </c>
      <c r="G222" s="35">
        <v>77418</v>
      </c>
      <c r="H222" s="35">
        <v>528</v>
      </c>
      <c r="I222" s="35">
        <v>3379</v>
      </c>
      <c r="K222" s="250">
        <f t="shared" si="0"/>
        <v>35704</v>
      </c>
    </row>
    <row r="223" spans="1:11">
      <c r="A223" s="29">
        <v>40603</v>
      </c>
      <c r="B223" s="35">
        <v>37991</v>
      </c>
      <c r="C223" s="35">
        <v>275700</v>
      </c>
      <c r="D223" s="35">
        <v>3010</v>
      </c>
      <c r="E223" s="35">
        <v>20902</v>
      </c>
      <c r="F223" s="35">
        <v>20414</v>
      </c>
      <c r="G223" s="35">
        <v>79175</v>
      </c>
      <c r="H223" s="35">
        <v>1677</v>
      </c>
      <c r="I223" s="35">
        <v>10733</v>
      </c>
      <c r="K223" s="250">
        <f t="shared" si="0"/>
        <v>63092</v>
      </c>
    </row>
    <row r="224" spans="1:11">
      <c r="A224" s="29"/>
      <c r="B224" s="35"/>
      <c r="C224" s="35"/>
      <c r="D224" s="35"/>
      <c r="E224" s="35"/>
      <c r="F224" s="35"/>
      <c r="G224" s="35"/>
      <c r="H224" s="35"/>
      <c r="I224" s="35"/>
    </row>
    <row r="225" spans="1:12">
      <c r="A225" s="28" t="s">
        <v>9</v>
      </c>
      <c r="B225" s="35">
        <f>AVERAGE(B5:B16)</f>
        <v>3840.0833333333335</v>
      </c>
      <c r="C225" s="35">
        <f t="shared" ref="C225:I225" si="1">AVERAGE(C5:C16)</f>
        <v>4589.833333333333</v>
      </c>
      <c r="D225" s="35">
        <f t="shared" si="1"/>
        <v>7911.75</v>
      </c>
      <c r="E225" s="35">
        <f t="shared" si="1"/>
        <v>8521.9166666666661</v>
      </c>
      <c r="F225" s="35">
        <f t="shared" si="1"/>
        <v>19273.166666666668</v>
      </c>
      <c r="G225" s="35">
        <f t="shared" si="1"/>
        <v>14460.416666666666</v>
      </c>
      <c r="H225" s="35">
        <f t="shared" si="1"/>
        <v>4569</v>
      </c>
      <c r="I225" s="35">
        <f t="shared" si="1"/>
        <v>4149.25</v>
      </c>
      <c r="J225" s="251"/>
      <c r="K225" s="251"/>
      <c r="L225" s="35"/>
    </row>
    <row r="226" spans="1:12">
      <c r="A226" s="28" t="s">
        <v>10</v>
      </c>
      <c r="B226" s="35">
        <f>AVERAGE(B17:B28)</f>
        <v>14243.75</v>
      </c>
      <c r="C226" s="35">
        <f t="shared" ref="C226:I226" si="2">AVERAGE(C17:C28)</f>
        <v>27548</v>
      </c>
      <c r="D226" s="35">
        <f t="shared" si="2"/>
        <v>9089</v>
      </c>
      <c r="E226" s="35">
        <f t="shared" si="2"/>
        <v>7273</v>
      </c>
      <c r="F226" s="35">
        <f t="shared" si="2"/>
        <v>29577.666666666668</v>
      </c>
      <c r="G226" s="35">
        <f t="shared" si="2"/>
        <v>23658.416666666668</v>
      </c>
      <c r="H226" s="35">
        <f t="shared" si="2"/>
        <v>7634.166666666667</v>
      </c>
      <c r="I226" s="35">
        <f t="shared" si="2"/>
        <v>6637.666666666667</v>
      </c>
      <c r="J226" s="251"/>
      <c r="K226" s="251"/>
      <c r="L226" s="35"/>
    </row>
    <row r="227" spans="1:12">
      <c r="A227" s="28" t="s">
        <v>11</v>
      </c>
      <c r="B227" s="35">
        <f>AVERAGE(B29:B40)</f>
        <v>5982.916666666667</v>
      </c>
      <c r="C227" s="35">
        <f t="shared" ref="C227:I227" si="3">AVERAGE(C29:C40)</f>
        <v>7632.833333333333</v>
      </c>
      <c r="D227" s="35">
        <f t="shared" si="3"/>
        <v>12454.333333333334</v>
      </c>
      <c r="E227" s="35">
        <f t="shared" si="3"/>
        <v>14592.083333333334</v>
      </c>
      <c r="F227" s="35">
        <f t="shared" si="3"/>
        <v>51713.583333333336</v>
      </c>
      <c r="G227" s="35">
        <f t="shared" si="3"/>
        <v>62975.083333333336</v>
      </c>
      <c r="H227" s="35">
        <f t="shared" si="3"/>
        <v>6208.583333333333</v>
      </c>
      <c r="I227" s="35">
        <f t="shared" si="3"/>
        <v>9236.3333333333339</v>
      </c>
      <c r="J227" s="251"/>
      <c r="K227" s="251"/>
      <c r="L227" s="35"/>
    </row>
    <row r="228" spans="1:12">
      <c r="A228" s="28" t="s">
        <v>12</v>
      </c>
      <c r="B228" s="35">
        <f>AVERAGE(B41:B52)</f>
        <v>7401</v>
      </c>
      <c r="C228" s="35">
        <f t="shared" ref="C228:I228" si="4">AVERAGE(C41:C52)</f>
        <v>11382</v>
      </c>
      <c r="D228" s="35">
        <f t="shared" si="4"/>
        <v>6991.166666666667</v>
      </c>
      <c r="E228" s="35">
        <f t="shared" si="4"/>
        <v>7548.666666666667</v>
      </c>
      <c r="F228" s="35">
        <f t="shared" si="4"/>
        <v>33714.916666666664</v>
      </c>
      <c r="G228" s="35">
        <f t="shared" si="4"/>
        <v>31883.166666666668</v>
      </c>
      <c r="H228" s="35">
        <f t="shared" si="4"/>
        <v>8724.4166666666661</v>
      </c>
      <c r="I228" s="35">
        <f t="shared" si="4"/>
        <v>10698.916666666666</v>
      </c>
      <c r="J228" s="251"/>
      <c r="K228" s="251"/>
      <c r="L228" s="35"/>
    </row>
    <row r="229" spans="1:12">
      <c r="A229" s="28" t="s">
        <v>13</v>
      </c>
      <c r="B229" s="35">
        <f>AVERAGE(B53:B64)</f>
        <v>8324.8333333333339</v>
      </c>
      <c r="C229" s="35">
        <f t="shared" ref="C229:I229" si="5">AVERAGE(C53:C64)</f>
        <v>12204</v>
      </c>
      <c r="D229" s="35">
        <f t="shared" si="5"/>
        <v>9341.1666666666661</v>
      </c>
      <c r="E229" s="35">
        <f t="shared" si="5"/>
        <v>10886.083333333334</v>
      </c>
      <c r="F229" s="35">
        <f t="shared" si="5"/>
        <v>19005.25</v>
      </c>
      <c r="G229" s="35">
        <f t="shared" si="5"/>
        <v>19974</v>
      </c>
      <c r="H229" s="35">
        <f t="shared" si="5"/>
        <v>7786.416666666667</v>
      </c>
      <c r="I229" s="35">
        <f t="shared" si="5"/>
        <v>10343.75</v>
      </c>
      <c r="J229" s="251"/>
      <c r="K229" s="251"/>
      <c r="L229" s="35"/>
    </row>
    <row r="230" spans="1:12">
      <c r="A230" s="28" t="s">
        <v>14</v>
      </c>
      <c r="B230" s="35">
        <f>AVERAGE(B65:B76)</f>
        <v>7065.166666666667</v>
      </c>
      <c r="C230" s="35">
        <f t="shared" ref="C230:I230" si="6">AVERAGE(C65:C76)</f>
        <v>12456.75</v>
      </c>
      <c r="D230" s="35">
        <f t="shared" si="6"/>
        <v>8364.5</v>
      </c>
      <c r="E230" s="35">
        <f t="shared" si="6"/>
        <v>13279.583333333334</v>
      </c>
      <c r="F230" s="35">
        <f t="shared" si="6"/>
        <v>18962.166666666668</v>
      </c>
      <c r="G230" s="35">
        <f t="shared" si="6"/>
        <v>21669.333333333332</v>
      </c>
      <c r="H230" s="35">
        <f t="shared" si="6"/>
        <v>6520.666666666667</v>
      </c>
      <c r="I230" s="35">
        <f t="shared" si="6"/>
        <v>7928.083333333333</v>
      </c>
      <c r="J230" s="251"/>
      <c r="K230" s="251"/>
      <c r="L230" s="35"/>
    </row>
    <row r="231" spans="1:12">
      <c r="A231" s="28" t="s">
        <v>15</v>
      </c>
      <c r="B231" s="35">
        <f>AVERAGE(B77:B88)</f>
        <v>9990.25</v>
      </c>
      <c r="C231" s="35">
        <f t="shared" ref="C231:I231" si="7">AVERAGE(C77:C88)</f>
        <v>20132</v>
      </c>
      <c r="D231" s="35">
        <f t="shared" si="7"/>
        <v>26515.833333333332</v>
      </c>
      <c r="E231" s="35">
        <f t="shared" si="7"/>
        <v>89936.583333333328</v>
      </c>
      <c r="F231" s="35">
        <f t="shared" si="7"/>
        <v>8909.75</v>
      </c>
      <c r="G231" s="35">
        <f t="shared" si="7"/>
        <v>11261.833333333334</v>
      </c>
      <c r="H231" s="35">
        <f t="shared" si="7"/>
        <v>7421.75</v>
      </c>
      <c r="I231" s="35">
        <f t="shared" si="7"/>
        <v>9889.5833333333339</v>
      </c>
      <c r="J231" s="251"/>
      <c r="K231" s="251"/>
      <c r="L231" s="35"/>
    </row>
    <row r="232" spans="1:12">
      <c r="A232" s="28" t="s">
        <v>16</v>
      </c>
      <c r="B232" s="35">
        <f>AVERAGE(B89:B100)</f>
        <v>4690.666666666667</v>
      </c>
      <c r="C232" s="35">
        <f t="shared" ref="C232:I232" si="8">AVERAGE(C89:C100)</f>
        <v>8566.1666666666661</v>
      </c>
      <c r="D232" s="35">
        <f t="shared" si="8"/>
        <v>7060.75</v>
      </c>
      <c r="E232" s="35">
        <f t="shared" si="8"/>
        <v>28239.25</v>
      </c>
      <c r="F232" s="35">
        <f t="shared" si="8"/>
        <v>14173.083333333334</v>
      </c>
      <c r="G232" s="35">
        <f t="shared" si="8"/>
        <v>18105.833333333332</v>
      </c>
      <c r="H232" s="35">
        <f t="shared" si="8"/>
        <v>2261.8333333333335</v>
      </c>
      <c r="I232" s="35">
        <f t="shared" si="8"/>
        <v>3139.25</v>
      </c>
      <c r="J232" s="251"/>
      <c r="K232" s="251"/>
      <c r="L232" s="35"/>
    </row>
    <row r="233" spans="1:12">
      <c r="A233" s="28" t="s">
        <v>17</v>
      </c>
      <c r="B233" s="35">
        <f>AVERAGE(B101:B112)</f>
        <v>11529.75</v>
      </c>
      <c r="C233" s="35">
        <f t="shared" ref="C233:I233" si="9">AVERAGE(C101:C112)</f>
        <v>23872.666666666668</v>
      </c>
      <c r="D233" s="35">
        <f t="shared" si="9"/>
        <v>3186</v>
      </c>
      <c r="E233" s="35">
        <f t="shared" si="9"/>
        <v>4859.333333333333</v>
      </c>
      <c r="F233" s="35">
        <f t="shared" si="9"/>
        <v>11034</v>
      </c>
      <c r="G233" s="35">
        <f t="shared" si="9"/>
        <v>16001.25</v>
      </c>
      <c r="H233" s="35">
        <f t="shared" si="9"/>
        <v>2507</v>
      </c>
      <c r="I233" s="35">
        <f t="shared" si="9"/>
        <v>2968.8333333333335</v>
      </c>
      <c r="J233" s="251"/>
      <c r="K233" s="251"/>
      <c r="L233" s="35"/>
    </row>
    <row r="234" spans="1:12">
      <c r="A234" s="28" t="s">
        <v>18</v>
      </c>
      <c r="B234" s="35">
        <f>AVERAGE(B113:B124)</f>
        <v>4412.583333333333</v>
      </c>
      <c r="C234" s="35">
        <f t="shared" ref="C234:I234" si="10">AVERAGE(C113:C124)</f>
        <v>10190.5</v>
      </c>
      <c r="D234" s="35">
        <f t="shared" si="10"/>
        <v>10516.583333333334</v>
      </c>
      <c r="E234" s="35">
        <f t="shared" si="10"/>
        <v>24836.833333333332</v>
      </c>
      <c r="F234" s="35">
        <f t="shared" si="10"/>
        <v>13680.166666666666</v>
      </c>
      <c r="G234" s="35">
        <f t="shared" si="10"/>
        <v>25362.833333333332</v>
      </c>
      <c r="H234" s="35">
        <f t="shared" si="10"/>
        <v>3559.5</v>
      </c>
      <c r="I234" s="35">
        <f t="shared" si="10"/>
        <v>5344.333333333333</v>
      </c>
      <c r="J234" s="251"/>
      <c r="K234" s="251"/>
      <c r="L234" s="35"/>
    </row>
    <row r="235" spans="1:12">
      <c r="A235" s="28" t="s">
        <v>19</v>
      </c>
      <c r="B235" s="35">
        <f>AVERAGE(B125:B136)</f>
        <v>2711.0833333333335</v>
      </c>
      <c r="C235" s="35">
        <f t="shared" ref="C235:I235" si="11">AVERAGE(C125:C136)</f>
        <v>5636.166666666667</v>
      </c>
      <c r="D235" s="35">
        <f t="shared" si="11"/>
        <v>11288.083333333334</v>
      </c>
      <c r="E235" s="35">
        <f t="shared" si="11"/>
        <v>58835.75</v>
      </c>
      <c r="F235" s="35">
        <f t="shared" si="11"/>
        <v>14080.916666666666</v>
      </c>
      <c r="G235" s="35">
        <f t="shared" si="11"/>
        <v>19439.166666666668</v>
      </c>
      <c r="H235" s="35">
        <f t="shared" si="11"/>
        <v>2315</v>
      </c>
      <c r="I235" s="35">
        <f t="shared" si="11"/>
        <v>4410.916666666667</v>
      </c>
      <c r="J235" s="251"/>
      <c r="K235" s="251"/>
      <c r="L235" s="35"/>
    </row>
    <row r="236" spans="1:12">
      <c r="A236" s="28" t="s">
        <v>20</v>
      </c>
      <c r="B236" s="35">
        <f>AVERAGE(B137:B148)</f>
        <v>6691.416666666667</v>
      </c>
      <c r="C236" s="35">
        <f t="shared" ref="C236:I236" si="12">AVERAGE(C137:C148)</f>
        <v>15010.916666666666</v>
      </c>
      <c r="D236" s="35">
        <f t="shared" si="12"/>
        <v>7099.083333333333</v>
      </c>
      <c r="E236" s="35">
        <f t="shared" si="12"/>
        <v>28198.75</v>
      </c>
      <c r="F236" s="35">
        <f t="shared" si="12"/>
        <v>15809</v>
      </c>
      <c r="G236" s="35">
        <f t="shared" si="12"/>
        <v>28292.416666666668</v>
      </c>
      <c r="H236" s="35">
        <f t="shared" si="12"/>
        <v>1419.0833333333333</v>
      </c>
      <c r="I236" s="35">
        <f t="shared" si="12"/>
        <v>3187.8333333333335</v>
      </c>
      <c r="J236" s="251"/>
      <c r="K236" s="251"/>
      <c r="L236" s="35"/>
    </row>
    <row r="237" spans="1:12">
      <c r="A237" s="28" t="s">
        <v>21</v>
      </c>
      <c r="B237" s="35">
        <f>AVERAGE(B149:B160)</f>
        <v>5342.583333333333</v>
      </c>
      <c r="C237" s="35">
        <f t="shared" ref="C237:I237" si="13">AVERAGE(C149:C160)</f>
        <v>12175.833333333334</v>
      </c>
      <c r="D237" s="35">
        <f t="shared" si="13"/>
        <v>13125.25</v>
      </c>
      <c r="E237" s="35">
        <f t="shared" si="13"/>
        <v>39097.666666666664</v>
      </c>
      <c r="F237" s="35">
        <f t="shared" si="13"/>
        <v>30065.666666666668</v>
      </c>
      <c r="G237" s="35">
        <f t="shared" si="13"/>
        <v>55472.5</v>
      </c>
      <c r="H237" s="35">
        <f t="shared" si="13"/>
        <v>5841.083333333333</v>
      </c>
      <c r="I237" s="35">
        <f t="shared" si="13"/>
        <v>14887.666666666666</v>
      </c>
      <c r="J237" s="251"/>
      <c r="K237" s="251"/>
      <c r="L237" s="35"/>
    </row>
    <row r="238" spans="1:12">
      <c r="A238" s="28" t="s">
        <v>22</v>
      </c>
      <c r="B238" s="35">
        <f>AVERAGE(B161:B172)</f>
        <v>13978.25</v>
      </c>
      <c r="C238" s="35">
        <f t="shared" ref="C238:I238" si="14">AVERAGE(C161:C172)</f>
        <v>53851.083333333336</v>
      </c>
      <c r="D238" s="35">
        <f t="shared" si="14"/>
        <v>9684.8333333333339</v>
      </c>
      <c r="E238" s="35">
        <f t="shared" si="14"/>
        <v>32899.916666666664</v>
      </c>
      <c r="F238" s="35">
        <f t="shared" si="14"/>
        <v>37507.5</v>
      </c>
      <c r="G238" s="35">
        <f t="shared" si="14"/>
        <v>90039.166666666672</v>
      </c>
      <c r="H238" s="35">
        <f t="shared" si="14"/>
        <v>2317.0833333333335</v>
      </c>
      <c r="I238" s="35">
        <f t="shared" si="14"/>
        <v>6535</v>
      </c>
      <c r="J238" s="251"/>
      <c r="K238" s="251"/>
      <c r="L238" s="35"/>
    </row>
    <row r="239" spans="1:12">
      <c r="A239" s="28" t="s">
        <v>23</v>
      </c>
      <c r="B239" s="35">
        <f>AVERAGE(B173:B184)</f>
        <v>10468</v>
      </c>
      <c r="C239" s="35">
        <f t="shared" ref="C239:I239" si="15">AVERAGE(C173:C184)</f>
        <v>46461.083333333336</v>
      </c>
      <c r="D239" s="35">
        <f t="shared" si="15"/>
        <v>12652.166666666666</v>
      </c>
      <c r="E239" s="35">
        <f t="shared" si="15"/>
        <v>52106.5</v>
      </c>
      <c r="F239" s="35">
        <f t="shared" si="15"/>
        <v>32661.916666666668</v>
      </c>
      <c r="G239" s="35">
        <f t="shared" si="15"/>
        <v>89748.666666666672</v>
      </c>
      <c r="H239" s="35">
        <f t="shared" si="15"/>
        <v>2456.3333333333335</v>
      </c>
      <c r="I239" s="35">
        <f t="shared" si="15"/>
        <v>9256.4166666666661</v>
      </c>
      <c r="J239" s="251"/>
      <c r="K239" s="251"/>
      <c r="L239" s="35"/>
    </row>
    <row r="240" spans="1:12">
      <c r="A240" s="28" t="s">
        <v>24</v>
      </c>
      <c r="B240" s="35">
        <f>AVERAGE(B185:B196)</f>
        <v>20702.416666666668</v>
      </c>
      <c r="C240" s="35">
        <f t="shared" ref="C240:I240" si="16">AVERAGE(C185:C196)</f>
        <v>98955.083333333328</v>
      </c>
      <c r="D240" s="35">
        <f t="shared" si="16"/>
        <v>16911.416666666668</v>
      </c>
      <c r="E240" s="35">
        <f t="shared" si="16"/>
        <v>78463.166666666672</v>
      </c>
      <c r="F240" s="35">
        <f t="shared" si="16"/>
        <v>44614.75</v>
      </c>
      <c r="G240" s="35">
        <f t="shared" si="16"/>
        <v>136256.91666666666</v>
      </c>
      <c r="H240" s="35">
        <f t="shared" si="16"/>
        <v>1271.25</v>
      </c>
      <c r="I240" s="35">
        <f t="shared" si="16"/>
        <v>5552.416666666667</v>
      </c>
      <c r="J240" s="251"/>
      <c r="K240" s="251"/>
      <c r="L240" s="35"/>
    </row>
    <row r="241" spans="1:12">
      <c r="A241" s="28" t="s">
        <v>25</v>
      </c>
      <c r="B241" s="35">
        <f>AVERAGE(B197:B208)</f>
        <v>15222.166666666666</v>
      </c>
      <c r="C241" s="35">
        <f t="shared" ref="C241:I241" si="17">AVERAGE(C197:C208)</f>
        <v>86428.666666666672</v>
      </c>
      <c r="D241" s="35">
        <f t="shared" si="17"/>
        <v>10115.916666666666</v>
      </c>
      <c r="E241" s="35">
        <f t="shared" si="17"/>
        <v>50133.416666666664</v>
      </c>
      <c r="F241" s="35">
        <f t="shared" si="17"/>
        <v>26641.916666666668</v>
      </c>
      <c r="G241" s="35">
        <f t="shared" si="17"/>
        <v>94567.833333333328</v>
      </c>
      <c r="H241" s="35">
        <f t="shared" si="17"/>
        <v>3471.4166666666665</v>
      </c>
      <c r="I241" s="35">
        <f t="shared" si="17"/>
        <v>15993.666666666666</v>
      </c>
      <c r="J241" s="251"/>
      <c r="K241" s="251"/>
      <c r="L241" s="35"/>
    </row>
    <row r="242" spans="1:12">
      <c r="A242" s="28" t="s">
        <v>437</v>
      </c>
      <c r="B242" s="35">
        <f>AVERAGE(B209:B220)</f>
        <v>9268.5</v>
      </c>
      <c r="C242" s="35">
        <f t="shared" ref="C242:I242" si="18">AVERAGE(C209:C220)</f>
        <v>65933.5</v>
      </c>
      <c r="D242" s="35">
        <f t="shared" si="18"/>
        <v>4207</v>
      </c>
      <c r="E242" s="35">
        <f t="shared" si="18"/>
        <v>23878</v>
      </c>
      <c r="F242" s="35">
        <f t="shared" si="18"/>
        <v>19789.833333333332</v>
      </c>
      <c r="G242" s="35">
        <f t="shared" si="18"/>
        <v>78350.416666666672</v>
      </c>
      <c r="H242" s="35">
        <f t="shared" si="18"/>
        <v>1292.6666666666667</v>
      </c>
      <c r="I242" s="35">
        <f t="shared" si="18"/>
        <v>6521.166666666667</v>
      </c>
      <c r="J242" s="251"/>
      <c r="K242" s="251"/>
      <c r="L242" s="35"/>
    </row>
    <row r="243" spans="1:12">
      <c r="A243" s="28" t="s">
        <v>479</v>
      </c>
      <c r="B243" s="35">
        <f>AVERAGE(B221:B223)</f>
        <v>15542</v>
      </c>
      <c r="C243" s="35">
        <f t="shared" ref="C243:I243" si="19">AVERAGE(C221:C223)</f>
        <v>112955.33333333333</v>
      </c>
      <c r="D243" s="35">
        <f t="shared" si="19"/>
        <v>38913.666666666664</v>
      </c>
      <c r="E243" s="35">
        <f t="shared" si="19"/>
        <v>232691.33333333334</v>
      </c>
      <c r="F243" s="35">
        <f t="shared" si="19"/>
        <v>17982</v>
      </c>
      <c r="G243" s="35">
        <f t="shared" si="19"/>
        <v>69828.333333333328</v>
      </c>
      <c r="H243" s="35">
        <f t="shared" si="19"/>
        <v>1045.3333333333333</v>
      </c>
      <c r="I243" s="35">
        <f t="shared" si="19"/>
        <v>6557.666666666667</v>
      </c>
      <c r="J243" s="251"/>
      <c r="K243" s="251"/>
      <c r="L243" s="35"/>
    </row>
    <row r="245" spans="1:12" ht="15.75" customHeight="1">
      <c r="A245" s="36" t="s">
        <v>83</v>
      </c>
      <c r="B245" s="37">
        <f>(B226-B225)/B225*100</f>
        <v>270.9229400403637</v>
      </c>
      <c r="C245" s="37">
        <f t="shared" ref="C245:I245" si="20">(C226-C225)/C225*100</f>
        <v>500.19608555139985</v>
      </c>
      <c r="D245" s="37">
        <f t="shared" si="20"/>
        <v>14.879767434511958</v>
      </c>
      <c r="E245" s="37">
        <f t="shared" si="20"/>
        <v>-14.655349442124713</v>
      </c>
      <c r="F245" s="37">
        <f t="shared" si="20"/>
        <v>53.465526336270628</v>
      </c>
      <c r="G245" s="37">
        <f t="shared" si="20"/>
        <v>63.608125630312649</v>
      </c>
      <c r="H245" s="37">
        <f t="shared" si="20"/>
        <v>67.086160356022475</v>
      </c>
      <c r="I245" s="37">
        <f t="shared" si="20"/>
        <v>59.972685826755843</v>
      </c>
      <c r="K245" s="252"/>
      <c r="L245" s="37"/>
    </row>
    <row r="246" spans="1:12" ht="15" customHeight="1">
      <c r="A246" s="36" t="s">
        <v>84</v>
      </c>
      <c r="B246" s="37">
        <f t="shared" ref="B246:I262" si="21">(B227-B226)/B226*100</f>
        <v>-57.996197162498163</v>
      </c>
      <c r="C246" s="37">
        <f t="shared" si="21"/>
        <v>-72.292604423793634</v>
      </c>
      <c r="D246" s="37">
        <f t="shared" si="21"/>
        <v>37.026442219532775</v>
      </c>
      <c r="E246" s="37">
        <f t="shared" si="21"/>
        <v>100.63362207250562</v>
      </c>
      <c r="F246" s="37">
        <f t="shared" si="21"/>
        <v>74.839969346240977</v>
      </c>
      <c r="G246" s="37">
        <f t="shared" si="21"/>
        <v>166.18469114233486</v>
      </c>
      <c r="H246" s="37">
        <f t="shared" si="21"/>
        <v>-18.673725575810508</v>
      </c>
      <c r="I246" s="37">
        <f t="shared" si="21"/>
        <v>39.150303821624064</v>
      </c>
      <c r="K246" s="252"/>
      <c r="L246" s="37"/>
    </row>
    <row r="247" spans="1:12" ht="15.75" customHeight="1">
      <c r="A247" s="36" t="s">
        <v>85</v>
      </c>
      <c r="B247" s="37">
        <f t="shared" si="21"/>
        <v>23.702207674629147</v>
      </c>
      <c r="C247" s="37">
        <f t="shared" si="21"/>
        <v>49.118937921697935</v>
      </c>
      <c r="D247" s="37">
        <f t="shared" si="21"/>
        <v>-43.865588951636646</v>
      </c>
      <c r="E247" s="37">
        <f t="shared" si="21"/>
        <v>-48.268753033893951</v>
      </c>
      <c r="F247" s="37">
        <f t="shared" si="21"/>
        <v>-34.804524278759779</v>
      </c>
      <c r="G247" s="37">
        <f t="shared" si="21"/>
        <v>-49.371775345010796</v>
      </c>
      <c r="H247" s="37">
        <f t="shared" si="21"/>
        <v>40.521858180207502</v>
      </c>
      <c r="I247" s="37">
        <f t="shared" si="21"/>
        <v>15.835107726731373</v>
      </c>
      <c r="J247" s="252"/>
      <c r="K247" s="252"/>
      <c r="L247" s="37"/>
    </row>
    <row r="248" spans="1:12" ht="15.75" customHeight="1">
      <c r="A248" s="36" t="s">
        <v>86</v>
      </c>
      <c r="B248" s="37">
        <f t="shared" si="21"/>
        <v>12.482547403504039</v>
      </c>
      <c r="C248" s="37">
        <f t="shared" si="21"/>
        <v>7.2219293621507639</v>
      </c>
      <c r="D248" s="37">
        <f t="shared" si="21"/>
        <v>33.613846043817183</v>
      </c>
      <c r="E248" s="37">
        <f t="shared" si="21"/>
        <v>44.212002119579616</v>
      </c>
      <c r="F248" s="37">
        <f t="shared" si="21"/>
        <v>-43.629550718153929</v>
      </c>
      <c r="G248" s="37">
        <f t="shared" si="21"/>
        <v>-37.352521445485863</v>
      </c>
      <c r="H248" s="37">
        <f t="shared" si="21"/>
        <v>-10.751435148481741</v>
      </c>
      <c r="I248" s="37">
        <f t="shared" si="21"/>
        <v>-3.3196507434553291</v>
      </c>
      <c r="J248" s="252"/>
      <c r="K248" s="252"/>
      <c r="L248" s="37"/>
    </row>
    <row r="249" spans="1:12" ht="15" customHeight="1">
      <c r="A249" s="36" t="s">
        <v>87</v>
      </c>
      <c r="B249" s="37">
        <f t="shared" si="21"/>
        <v>-15.131434062744001</v>
      </c>
      <c r="C249" s="37">
        <f t="shared" si="21"/>
        <v>2.0710422812192721</v>
      </c>
      <c r="D249" s="37">
        <f t="shared" si="21"/>
        <v>-10.455510553642473</v>
      </c>
      <c r="E249" s="37">
        <f t="shared" si="21"/>
        <v>21.9867874120628</v>
      </c>
      <c r="F249" s="37">
        <f t="shared" si="21"/>
        <v>-0.2266917474557405</v>
      </c>
      <c r="G249" s="37">
        <f t="shared" si="21"/>
        <v>8.4877006775474726</v>
      </c>
      <c r="H249" s="37">
        <f t="shared" si="21"/>
        <v>-16.255872941126107</v>
      </c>
      <c r="I249" s="37">
        <f t="shared" si="21"/>
        <v>-23.353877139979861</v>
      </c>
      <c r="J249" s="252"/>
      <c r="K249" s="252"/>
      <c r="L249" s="37"/>
    </row>
    <row r="250" spans="1:12" ht="15" customHeight="1">
      <c r="A250" s="36" t="s">
        <v>88</v>
      </c>
      <c r="B250" s="37">
        <f t="shared" si="21"/>
        <v>41.401476728550868</v>
      </c>
      <c r="C250" s="37">
        <f t="shared" si="21"/>
        <v>61.615188552391274</v>
      </c>
      <c r="D250" s="37">
        <f t="shared" si="21"/>
        <v>217.0044035307948</v>
      </c>
      <c r="E250" s="37">
        <f t="shared" si="21"/>
        <v>577.25455743465841</v>
      </c>
      <c r="F250" s="37">
        <f t="shared" si="21"/>
        <v>-53.013017148181028</v>
      </c>
      <c r="G250" s="37">
        <f t="shared" si="21"/>
        <v>-48.028704159488058</v>
      </c>
      <c r="H250" s="37">
        <f t="shared" si="21"/>
        <v>13.818883549739287</v>
      </c>
      <c r="I250" s="37">
        <f t="shared" si="21"/>
        <v>24.741162744253035</v>
      </c>
      <c r="J250" s="252"/>
      <c r="K250" s="252"/>
      <c r="L250" s="37"/>
    </row>
    <row r="251" spans="1:12" ht="16.5" customHeight="1">
      <c r="A251" s="36" t="s">
        <v>89</v>
      </c>
      <c r="B251" s="37">
        <f t="shared" si="21"/>
        <v>-53.047554699165012</v>
      </c>
      <c r="C251" s="37">
        <f t="shared" si="21"/>
        <v>-57.449996688522418</v>
      </c>
      <c r="D251" s="37">
        <f t="shared" si="21"/>
        <v>-73.3715704453314</v>
      </c>
      <c r="E251" s="37">
        <f t="shared" si="21"/>
        <v>-68.600930841083397</v>
      </c>
      <c r="F251" s="37">
        <f t="shared" si="21"/>
        <v>59.073861032389615</v>
      </c>
      <c r="G251" s="37">
        <f t="shared" si="21"/>
        <v>60.771632801053684</v>
      </c>
      <c r="H251" s="37">
        <f t="shared" si="21"/>
        <v>-69.524258654180841</v>
      </c>
      <c r="I251" s="37">
        <f t="shared" si="21"/>
        <v>-68.257004423846652</v>
      </c>
      <c r="J251" s="252"/>
      <c r="K251" s="252"/>
      <c r="L251" s="37"/>
    </row>
    <row r="252" spans="1:12" ht="17.25" customHeight="1">
      <c r="A252" s="36" t="s">
        <v>90</v>
      </c>
      <c r="B252" s="37">
        <f t="shared" si="21"/>
        <v>145.8019471290506</v>
      </c>
      <c r="C252" s="37">
        <f t="shared" si="21"/>
        <v>178.68552639259104</v>
      </c>
      <c r="D252" s="37">
        <f t="shared" si="21"/>
        <v>-54.877314732854153</v>
      </c>
      <c r="E252" s="37">
        <f t="shared" si="21"/>
        <v>-82.792271985504811</v>
      </c>
      <c r="F252" s="37">
        <f t="shared" si="21"/>
        <v>-22.148203460785414</v>
      </c>
      <c r="G252" s="37">
        <f t="shared" si="21"/>
        <v>-11.623786072628521</v>
      </c>
      <c r="H252" s="37">
        <f t="shared" si="21"/>
        <v>10.839289661778786</v>
      </c>
      <c r="I252" s="37">
        <f t="shared" si="21"/>
        <v>-5.428579013033894</v>
      </c>
      <c r="J252" s="252"/>
      <c r="K252" s="252"/>
      <c r="L252" s="37"/>
    </row>
    <row r="253" spans="1:12" ht="14.25" customHeight="1">
      <c r="A253" s="36" t="s">
        <v>91</v>
      </c>
      <c r="B253" s="37">
        <f t="shared" si="21"/>
        <v>-61.72871629191151</v>
      </c>
      <c r="C253" s="37">
        <f t="shared" si="21"/>
        <v>-57.313105643832564</v>
      </c>
      <c r="D253" s="37">
        <f t="shared" si="21"/>
        <v>230.08736137267212</v>
      </c>
      <c r="E253" s="37">
        <f t="shared" si="21"/>
        <v>411.11606530388258</v>
      </c>
      <c r="F253" s="37">
        <f t="shared" si="21"/>
        <v>23.981934626306561</v>
      </c>
      <c r="G253" s="37">
        <f t="shared" si="21"/>
        <v>58.505325104809515</v>
      </c>
      <c r="H253" s="37">
        <f t="shared" si="21"/>
        <v>41.982449142401279</v>
      </c>
      <c r="I253" s="37">
        <f t="shared" si="21"/>
        <v>80.014596081513474</v>
      </c>
      <c r="J253" s="252"/>
      <c r="K253" s="252"/>
      <c r="L253" s="37"/>
    </row>
    <row r="254" spans="1:12" ht="16.5" customHeight="1">
      <c r="A254" s="36" t="s">
        <v>92</v>
      </c>
      <c r="B254" s="37">
        <f t="shared" si="21"/>
        <v>-38.560178278030627</v>
      </c>
      <c r="C254" s="37">
        <f t="shared" si="21"/>
        <v>-44.691951654318565</v>
      </c>
      <c r="D254" s="37">
        <f t="shared" si="21"/>
        <v>7.3360327736352895</v>
      </c>
      <c r="E254" s="37">
        <f t="shared" si="21"/>
        <v>136.88909616765426</v>
      </c>
      <c r="F254" s="37">
        <f t="shared" si="21"/>
        <v>2.9294233744715585</v>
      </c>
      <c r="G254" s="37">
        <f t="shared" si="21"/>
        <v>-23.35569764156212</v>
      </c>
      <c r="H254" s="37">
        <f t="shared" si="21"/>
        <v>-34.962775670740271</v>
      </c>
      <c r="I254" s="37">
        <f t="shared" si="21"/>
        <v>-17.465539824112756</v>
      </c>
      <c r="J254" s="252"/>
      <c r="K254" s="252"/>
      <c r="L254" s="37"/>
    </row>
    <row r="255" spans="1:12" ht="15.75" customHeight="1">
      <c r="A255" s="36" t="s">
        <v>93</v>
      </c>
      <c r="B255" s="37">
        <f t="shared" si="21"/>
        <v>146.81707804383242</v>
      </c>
      <c r="C255" s="37">
        <f t="shared" si="21"/>
        <v>166.33202235561996</v>
      </c>
      <c r="D255" s="37">
        <f t="shared" si="21"/>
        <v>-37.109931564998497</v>
      </c>
      <c r="E255" s="37">
        <f t="shared" si="21"/>
        <v>-52.072082024959307</v>
      </c>
      <c r="F255" s="37">
        <f t="shared" si="21"/>
        <v>12.272520136591492</v>
      </c>
      <c r="G255" s="37">
        <f t="shared" si="21"/>
        <v>45.543361769623182</v>
      </c>
      <c r="H255" s="37">
        <f t="shared" si="21"/>
        <v>-38.700503959683232</v>
      </c>
      <c r="I255" s="37">
        <f t="shared" si="21"/>
        <v>-27.728552266157831</v>
      </c>
      <c r="J255" s="252"/>
      <c r="K255" s="252"/>
      <c r="L255" s="37"/>
    </row>
    <row r="256" spans="1:12" ht="15.75" customHeight="1">
      <c r="A256" s="36" t="s">
        <v>94</v>
      </c>
      <c r="B256" s="37">
        <f t="shared" si="21"/>
        <v>-20.157664669912954</v>
      </c>
      <c r="C256" s="37">
        <f t="shared" si="21"/>
        <v>-18.886810154831753</v>
      </c>
      <c r="D256" s="37">
        <f t="shared" si="21"/>
        <v>84.886546385096679</v>
      </c>
      <c r="E256" s="37">
        <f t="shared" si="21"/>
        <v>38.650353886844854</v>
      </c>
      <c r="F256" s="37">
        <f t="shared" si="21"/>
        <v>90.180698758091395</v>
      </c>
      <c r="G256" s="37">
        <f t="shared" si="21"/>
        <v>96.068440011899526</v>
      </c>
      <c r="H256" s="37">
        <f t="shared" si="21"/>
        <v>311.60960714075992</v>
      </c>
      <c r="I256" s="37">
        <f t="shared" si="21"/>
        <v>367.01521409525799</v>
      </c>
      <c r="J256" s="252"/>
      <c r="K256" s="252"/>
      <c r="L256" s="37"/>
    </row>
    <row r="257" spans="1:12" ht="15.75" customHeight="1">
      <c r="A257" s="36" t="s">
        <v>95</v>
      </c>
      <c r="B257" s="37">
        <f t="shared" si="21"/>
        <v>161.6384083854565</v>
      </c>
      <c r="C257" s="37">
        <f t="shared" si="21"/>
        <v>342.27842036821568</v>
      </c>
      <c r="D257" s="37">
        <f t="shared" si="21"/>
        <v>-26.212199132714925</v>
      </c>
      <c r="E257" s="37">
        <f t="shared" si="21"/>
        <v>-15.85196900070763</v>
      </c>
      <c r="F257" s="37">
        <f t="shared" si="21"/>
        <v>24.751931882435109</v>
      </c>
      <c r="G257" s="37">
        <f t="shared" si="21"/>
        <v>62.313158171466355</v>
      </c>
      <c r="H257" s="37">
        <f t="shared" si="21"/>
        <v>-60.331274164324533</v>
      </c>
      <c r="I257" s="37">
        <f t="shared" si="21"/>
        <v>-56.104605601952393</v>
      </c>
      <c r="J257" s="252"/>
      <c r="K257" s="252"/>
      <c r="L257" s="37"/>
    </row>
    <row r="258" spans="1:12" ht="15.75" customHeight="1">
      <c r="A258" s="36" t="s">
        <v>96</v>
      </c>
      <c r="B258" s="37">
        <f t="shared" si="21"/>
        <v>-25.112227925527158</v>
      </c>
      <c r="C258" s="37">
        <f t="shared" si="21"/>
        <v>-13.723029403617693</v>
      </c>
      <c r="D258" s="37">
        <f t="shared" si="21"/>
        <v>30.63897158787794</v>
      </c>
      <c r="E258" s="37">
        <f t="shared" si="21"/>
        <v>58.378820615047168</v>
      </c>
      <c r="F258" s="37">
        <f t="shared" si="21"/>
        <v>-12.918971761203313</v>
      </c>
      <c r="G258" s="37">
        <f t="shared" si="21"/>
        <v>-0.32263737077382987</v>
      </c>
      <c r="H258" s="37">
        <f t="shared" si="21"/>
        <v>6.0097104837259483</v>
      </c>
      <c r="I258" s="37">
        <f t="shared" si="21"/>
        <v>41.643713338434061</v>
      </c>
      <c r="J258" s="252"/>
      <c r="K258" s="252"/>
      <c r="L258" s="37"/>
    </row>
    <row r="259" spans="1:12" ht="15.75" customHeight="1">
      <c r="A259" s="36" t="s">
        <v>97</v>
      </c>
      <c r="B259" s="37">
        <f t="shared" si="21"/>
        <v>97.768596357151978</v>
      </c>
      <c r="C259" s="37">
        <f t="shared" si="21"/>
        <v>112.98488161238885</v>
      </c>
      <c r="D259" s="37">
        <f t="shared" si="21"/>
        <v>33.664194538484857</v>
      </c>
      <c r="E259" s="37">
        <f t="shared" si="21"/>
        <v>50.582300992518533</v>
      </c>
      <c r="F259" s="37">
        <f t="shared" si="21"/>
        <v>36.595627425416446</v>
      </c>
      <c r="G259" s="37">
        <f t="shared" si="21"/>
        <v>51.820547009054899</v>
      </c>
      <c r="H259" s="37">
        <f t="shared" si="21"/>
        <v>-48.246030669018865</v>
      </c>
      <c r="I259" s="37">
        <f t="shared" si="21"/>
        <v>-40.015484753819415</v>
      </c>
      <c r="J259" s="252"/>
      <c r="K259" s="252"/>
      <c r="L259" s="37"/>
    </row>
    <row r="260" spans="1:12" ht="15.75" customHeight="1">
      <c r="A260" s="36" t="s">
        <v>98</v>
      </c>
      <c r="B260" s="37">
        <f t="shared" si="21"/>
        <v>-26.471547202621281</v>
      </c>
      <c r="C260" s="37">
        <f t="shared" si="21"/>
        <v>-12.658689422221014</v>
      </c>
      <c r="D260" s="37">
        <f t="shared" si="21"/>
        <v>-40.182913909242778</v>
      </c>
      <c r="E260" s="37">
        <f t="shared" si="21"/>
        <v>-36.105794863407255</v>
      </c>
      <c r="F260" s="37">
        <f t="shared" si="21"/>
        <v>-40.284509794032985</v>
      </c>
      <c r="G260" s="37">
        <f t="shared" si="21"/>
        <v>-30.595939166390941</v>
      </c>
      <c r="H260" s="37">
        <f t="shared" si="21"/>
        <v>173.07112422156669</v>
      </c>
      <c r="I260" s="37">
        <f t="shared" si="21"/>
        <v>188.04874754236144</v>
      </c>
      <c r="J260" s="252"/>
      <c r="K260" s="252"/>
      <c r="L260" s="37"/>
    </row>
    <row r="261" spans="1:12" ht="15.75" customHeight="1">
      <c r="A261" s="36" t="s">
        <v>443</v>
      </c>
      <c r="B261" s="37">
        <f>(B242-B241)/B241*100</f>
        <v>-39.111821575991151</v>
      </c>
      <c r="C261" s="37">
        <f>(C242-C241)/C241*100</f>
        <v>-23.713389847504303</v>
      </c>
      <c r="D261" s="37">
        <f t="shared" si="21"/>
        <v>-58.412073382705465</v>
      </c>
      <c r="E261" s="37">
        <f t="shared" si="21"/>
        <v>-52.371089808693803</v>
      </c>
      <c r="F261" s="37">
        <f t="shared" si="21"/>
        <v>-25.719183116830319</v>
      </c>
      <c r="G261" s="37">
        <f t="shared" si="21"/>
        <v>-17.148977717934383</v>
      </c>
      <c r="H261" s="37">
        <f t="shared" si="21"/>
        <v>-62.762560914132081</v>
      </c>
      <c r="I261" s="37">
        <f t="shared" si="21"/>
        <v>-59.226568850169855</v>
      </c>
      <c r="J261" s="252"/>
      <c r="K261" s="252"/>
      <c r="L261" s="37"/>
    </row>
    <row r="262" spans="1:12" ht="25.5">
      <c r="A262" s="36" t="s">
        <v>489</v>
      </c>
      <c r="B262" s="37">
        <f t="shared" si="21"/>
        <v>67.686249123374878</v>
      </c>
      <c r="C262" s="37">
        <f t="shared" si="21"/>
        <v>71.317059360315056</v>
      </c>
      <c r="D262" s="37">
        <f t="shared" si="21"/>
        <v>824.97424926709448</v>
      </c>
      <c r="E262" s="37">
        <f t="shared" si="21"/>
        <v>874.50093531004836</v>
      </c>
      <c r="F262" s="37">
        <f t="shared" si="21"/>
        <v>-9.135161993953119</v>
      </c>
      <c r="G262" s="37">
        <f t="shared" si="21"/>
        <v>-10.876883232911982</v>
      </c>
      <c r="H262" s="37">
        <f t="shared" si="21"/>
        <v>-19.133574007220229</v>
      </c>
      <c r="I262" s="37">
        <f t="shared" si="21"/>
        <v>0.55971579727553855</v>
      </c>
    </row>
  </sheetData>
  <mergeCells count="6">
    <mergeCell ref="A1:A4"/>
    <mergeCell ref="B1:I1"/>
    <mergeCell ref="B2:C2"/>
    <mergeCell ref="D2:E2"/>
    <mergeCell ref="F2:G2"/>
    <mergeCell ref="H2:I2"/>
  </mergeCells>
  <phoneticPr fontId="4" type="noConversion"/>
  <conditionalFormatting sqref="B197:B22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97:D22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F197:F22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197:H22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21:B2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21:D2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21:F22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H221:H22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38"/>
  <sheetViews>
    <sheetView workbookViewId="0"/>
  </sheetViews>
  <sheetFormatPr defaultRowHeight="12.75"/>
  <cols>
    <col min="1" max="1" width="17.42578125" customWidth="1"/>
    <col min="2" max="2" width="17.42578125" bestFit="1" customWidth="1"/>
    <col min="3" max="3" width="12.5703125" customWidth="1"/>
    <col min="4" max="4" width="10.28515625" customWidth="1"/>
    <col min="5" max="5" width="12.85546875" bestFit="1" customWidth="1"/>
    <col min="6" max="6" width="11.5703125" customWidth="1"/>
    <col min="7" max="7" width="12.85546875" bestFit="1" customWidth="1"/>
    <col min="8" max="9" width="12.28515625" customWidth="1"/>
    <col min="10" max="10" width="11.5703125" customWidth="1"/>
    <col min="11" max="11" width="12.28515625" customWidth="1"/>
    <col min="12" max="12" width="15.5703125" customWidth="1"/>
    <col min="13" max="28" width="9.140625" style="168"/>
  </cols>
  <sheetData>
    <row r="1" spans="1:12" s="168" customFormat="1" ht="48" customHeight="1" thickBot="1">
      <c r="B1" s="352" t="s">
        <v>421</v>
      </c>
      <c r="C1" s="353"/>
      <c r="D1" s="353"/>
      <c r="E1" s="353"/>
      <c r="F1" s="353"/>
      <c r="G1" s="353"/>
      <c r="H1" s="353"/>
      <c r="I1" s="353"/>
      <c r="J1" s="353"/>
      <c r="K1" s="353"/>
      <c r="L1" s="354"/>
    </row>
    <row r="2" spans="1:12" s="168" customFormat="1" hidden="1"/>
    <row r="3" spans="1:12" ht="21" customHeight="1">
      <c r="A3" s="21"/>
      <c r="B3" s="68" t="s">
        <v>216</v>
      </c>
      <c r="C3" s="68" t="s">
        <v>217</v>
      </c>
      <c r="D3" s="68" t="s">
        <v>214</v>
      </c>
      <c r="E3" s="68" t="s">
        <v>213</v>
      </c>
      <c r="F3" s="169" t="s">
        <v>78</v>
      </c>
      <c r="G3" s="68" t="s">
        <v>422</v>
      </c>
      <c r="H3" s="68" t="s">
        <v>423</v>
      </c>
      <c r="I3" s="68" t="s">
        <v>424</v>
      </c>
      <c r="J3" s="68" t="s">
        <v>425</v>
      </c>
      <c r="K3" s="68" t="s">
        <v>426</v>
      </c>
      <c r="L3" s="68" t="s">
        <v>221</v>
      </c>
    </row>
    <row r="4" spans="1:12" hidden="1">
      <c r="A4" s="67">
        <v>37257</v>
      </c>
      <c r="B4" s="19">
        <v>56669</v>
      </c>
      <c r="C4" s="19">
        <v>39226</v>
      </c>
      <c r="D4" s="19">
        <v>198235</v>
      </c>
      <c r="E4" s="19">
        <v>18697</v>
      </c>
      <c r="F4" s="19">
        <v>72210</v>
      </c>
      <c r="G4" s="19">
        <v>11056</v>
      </c>
      <c r="H4" s="19">
        <v>14344</v>
      </c>
      <c r="I4" s="19">
        <v>43090</v>
      </c>
      <c r="J4" s="19">
        <v>10306</v>
      </c>
      <c r="K4" s="19">
        <v>53274</v>
      </c>
      <c r="L4" s="19">
        <f>SUM(B4:K4)</f>
        <v>517107</v>
      </c>
    </row>
    <row r="5" spans="1:12" hidden="1">
      <c r="A5" s="67">
        <v>37288</v>
      </c>
      <c r="B5" s="19">
        <v>50713</v>
      </c>
      <c r="C5" s="19">
        <v>42259</v>
      </c>
      <c r="D5" s="19">
        <v>226278</v>
      </c>
      <c r="E5" s="19">
        <v>25273</v>
      </c>
      <c r="F5" s="19">
        <v>81524</v>
      </c>
      <c r="G5" s="19">
        <v>15575</v>
      </c>
      <c r="H5" s="19">
        <v>17574</v>
      </c>
      <c r="I5" s="19">
        <v>52031</v>
      </c>
      <c r="J5" s="19">
        <v>14045</v>
      </c>
      <c r="K5" s="19">
        <v>77012</v>
      </c>
      <c r="L5" s="19">
        <f t="shared" ref="L5:L68" si="0">SUM(B5:K5)</f>
        <v>602284</v>
      </c>
    </row>
    <row r="6" spans="1:12" hidden="1">
      <c r="A6" s="67">
        <v>37316</v>
      </c>
      <c r="B6" s="19">
        <v>62190</v>
      </c>
      <c r="C6" s="19">
        <v>43867</v>
      </c>
      <c r="D6" s="19">
        <v>235201</v>
      </c>
      <c r="E6" s="19">
        <v>27152</v>
      </c>
      <c r="F6" s="19">
        <v>95711</v>
      </c>
      <c r="G6" s="19">
        <v>16771</v>
      </c>
      <c r="H6" s="19">
        <v>21554</v>
      </c>
      <c r="I6" s="19">
        <v>57708</v>
      </c>
      <c r="J6" s="19">
        <v>12648</v>
      </c>
      <c r="K6" s="19">
        <v>80618</v>
      </c>
      <c r="L6" s="19">
        <f t="shared" si="0"/>
        <v>653420</v>
      </c>
    </row>
    <row r="7" spans="1:12" hidden="1">
      <c r="A7" s="67">
        <v>37347</v>
      </c>
      <c r="B7" s="19">
        <v>70964</v>
      </c>
      <c r="C7" s="19">
        <v>53393</v>
      </c>
      <c r="D7" s="19">
        <v>263370</v>
      </c>
      <c r="E7" s="19">
        <v>36579</v>
      </c>
      <c r="F7" s="19">
        <v>103456</v>
      </c>
      <c r="G7" s="19">
        <v>18918</v>
      </c>
      <c r="H7" s="19">
        <v>28803</v>
      </c>
      <c r="I7" s="19">
        <v>65688</v>
      </c>
      <c r="J7" s="19">
        <v>15996</v>
      </c>
      <c r="K7" s="19">
        <v>86253</v>
      </c>
      <c r="L7" s="19">
        <f t="shared" si="0"/>
        <v>743420</v>
      </c>
    </row>
    <row r="8" spans="1:12" hidden="1">
      <c r="A8" s="67">
        <v>37377</v>
      </c>
      <c r="B8" s="19">
        <v>69167</v>
      </c>
      <c r="C8" s="19">
        <v>53063</v>
      </c>
      <c r="D8" s="19">
        <v>286474</v>
      </c>
      <c r="E8" s="19">
        <v>33696</v>
      </c>
      <c r="F8" s="19">
        <v>121482</v>
      </c>
      <c r="G8" s="19">
        <v>21719</v>
      </c>
      <c r="H8" s="19">
        <v>23260</v>
      </c>
      <c r="I8" s="19">
        <v>66966</v>
      </c>
      <c r="J8" s="19">
        <v>13387</v>
      </c>
      <c r="K8" s="19">
        <v>106898</v>
      </c>
      <c r="L8" s="19">
        <f t="shared" si="0"/>
        <v>796112</v>
      </c>
    </row>
    <row r="9" spans="1:12" hidden="1">
      <c r="A9" s="67">
        <v>37408</v>
      </c>
      <c r="B9" s="19">
        <v>53874</v>
      </c>
      <c r="C9" s="19">
        <v>43531</v>
      </c>
      <c r="D9" s="19">
        <v>232034</v>
      </c>
      <c r="E9" s="19">
        <v>26236</v>
      </c>
      <c r="F9" s="19">
        <v>106100</v>
      </c>
      <c r="G9" s="19">
        <v>14699</v>
      </c>
      <c r="H9" s="19">
        <v>22180</v>
      </c>
      <c r="I9" s="19">
        <v>52373</v>
      </c>
      <c r="J9" s="19">
        <v>8964</v>
      </c>
      <c r="K9" s="19">
        <v>66973</v>
      </c>
      <c r="L9" s="19">
        <f t="shared" si="0"/>
        <v>626964</v>
      </c>
    </row>
    <row r="10" spans="1:12" hidden="1">
      <c r="A10" s="67">
        <v>37438</v>
      </c>
      <c r="B10" s="19">
        <v>71679</v>
      </c>
      <c r="C10" s="19">
        <v>54140</v>
      </c>
      <c r="D10" s="19">
        <v>291831</v>
      </c>
      <c r="E10" s="19">
        <v>32944</v>
      </c>
      <c r="F10" s="19">
        <v>102777</v>
      </c>
      <c r="G10" s="19">
        <v>16923</v>
      </c>
      <c r="H10" s="19">
        <v>28948</v>
      </c>
      <c r="I10" s="19">
        <v>66381</v>
      </c>
      <c r="J10" s="19">
        <v>14673</v>
      </c>
      <c r="K10" s="19">
        <v>86321</v>
      </c>
      <c r="L10" s="19">
        <f t="shared" si="0"/>
        <v>766617</v>
      </c>
    </row>
    <row r="11" spans="1:12" hidden="1">
      <c r="A11" s="67">
        <v>37469</v>
      </c>
      <c r="B11" s="19">
        <v>71526</v>
      </c>
      <c r="C11" s="19">
        <v>52859</v>
      </c>
      <c r="D11" s="19">
        <v>288581</v>
      </c>
      <c r="E11" s="19">
        <v>33120</v>
      </c>
      <c r="F11" s="19">
        <v>112490</v>
      </c>
      <c r="G11" s="19">
        <v>16690</v>
      </c>
      <c r="H11" s="19">
        <v>23049</v>
      </c>
      <c r="I11" s="19">
        <v>66361</v>
      </c>
      <c r="J11" s="19">
        <v>15535</v>
      </c>
      <c r="K11" s="19">
        <v>91572</v>
      </c>
      <c r="L11" s="19">
        <f t="shared" si="0"/>
        <v>771783</v>
      </c>
    </row>
    <row r="12" spans="1:12" hidden="1">
      <c r="A12" s="67">
        <v>37500</v>
      </c>
      <c r="B12" s="19">
        <v>75790</v>
      </c>
      <c r="C12" s="19">
        <v>54257</v>
      </c>
      <c r="D12" s="19">
        <v>291994</v>
      </c>
      <c r="E12" s="19">
        <v>33058</v>
      </c>
      <c r="F12" s="19">
        <v>113766</v>
      </c>
      <c r="G12" s="19">
        <v>19784</v>
      </c>
      <c r="H12" s="19">
        <v>27409</v>
      </c>
      <c r="I12" s="19">
        <v>65312</v>
      </c>
      <c r="J12" s="19">
        <v>16015</v>
      </c>
      <c r="K12" s="19">
        <v>98912</v>
      </c>
      <c r="L12" s="19">
        <f t="shared" si="0"/>
        <v>796297</v>
      </c>
    </row>
    <row r="13" spans="1:12" hidden="1">
      <c r="A13" s="67">
        <v>37530</v>
      </c>
      <c r="B13" s="19">
        <v>63667</v>
      </c>
      <c r="C13" s="19">
        <v>51528</v>
      </c>
      <c r="D13" s="19">
        <v>309891</v>
      </c>
      <c r="E13" s="19">
        <v>31202</v>
      </c>
      <c r="F13" s="19">
        <v>127643</v>
      </c>
      <c r="G13" s="19">
        <v>24337</v>
      </c>
      <c r="H13" s="19">
        <v>28583</v>
      </c>
      <c r="I13" s="19">
        <v>62760</v>
      </c>
      <c r="J13" s="19">
        <v>14544</v>
      </c>
      <c r="K13" s="19">
        <v>114555</v>
      </c>
      <c r="L13" s="19">
        <f t="shared" si="0"/>
        <v>828710</v>
      </c>
    </row>
    <row r="14" spans="1:12" hidden="1">
      <c r="A14" s="67">
        <v>37561</v>
      </c>
      <c r="B14" s="19">
        <v>67547</v>
      </c>
      <c r="C14" s="19">
        <v>53658</v>
      </c>
      <c r="D14" s="19">
        <v>297642</v>
      </c>
      <c r="E14" s="19">
        <v>31976</v>
      </c>
      <c r="F14" s="19">
        <v>129188</v>
      </c>
      <c r="G14" s="19">
        <v>23094</v>
      </c>
      <c r="H14" s="19">
        <v>28994</v>
      </c>
      <c r="I14" s="19">
        <v>64078</v>
      </c>
      <c r="J14" s="19">
        <v>14451</v>
      </c>
      <c r="K14" s="19">
        <v>109666</v>
      </c>
      <c r="L14" s="19">
        <f t="shared" si="0"/>
        <v>820294</v>
      </c>
    </row>
    <row r="15" spans="1:12" hidden="1">
      <c r="A15" s="67">
        <v>37591</v>
      </c>
      <c r="B15" s="19">
        <v>64901</v>
      </c>
      <c r="C15" s="19">
        <v>44971</v>
      </c>
      <c r="D15" s="19">
        <v>168897</v>
      </c>
      <c r="E15" s="19">
        <v>21631</v>
      </c>
      <c r="F15" s="19">
        <v>104104</v>
      </c>
      <c r="G15" s="19">
        <v>19663</v>
      </c>
      <c r="H15" s="19">
        <v>23585</v>
      </c>
      <c r="I15" s="19">
        <v>51838</v>
      </c>
      <c r="J15" s="19">
        <v>10190</v>
      </c>
      <c r="K15" s="19">
        <v>79540</v>
      </c>
      <c r="L15" s="19">
        <f t="shared" si="0"/>
        <v>589320</v>
      </c>
    </row>
    <row r="16" spans="1:12" hidden="1">
      <c r="A16" s="67">
        <v>37622</v>
      </c>
      <c r="B16" s="19">
        <v>61482</v>
      </c>
      <c r="C16" s="19">
        <v>46138</v>
      </c>
      <c r="D16" s="19">
        <v>191943</v>
      </c>
      <c r="E16" s="19">
        <v>28342</v>
      </c>
      <c r="F16" s="19">
        <v>78663</v>
      </c>
      <c r="G16" s="19">
        <v>18555</v>
      </c>
      <c r="H16" s="19">
        <v>28574</v>
      </c>
      <c r="I16" s="19">
        <v>47553</v>
      </c>
      <c r="J16" s="19">
        <v>14638</v>
      </c>
      <c r="K16" s="19">
        <v>55395</v>
      </c>
      <c r="L16" s="19">
        <f t="shared" si="0"/>
        <v>571283</v>
      </c>
    </row>
    <row r="17" spans="1:12" hidden="1">
      <c r="A17" s="67">
        <v>37653</v>
      </c>
      <c r="B17" s="19">
        <v>43405</v>
      </c>
      <c r="C17" s="19">
        <v>42080</v>
      </c>
      <c r="D17" s="19">
        <v>242855</v>
      </c>
      <c r="E17" s="19">
        <v>25913</v>
      </c>
      <c r="F17" s="19">
        <v>95084</v>
      </c>
      <c r="G17" s="19">
        <v>21939</v>
      </c>
      <c r="H17" s="19">
        <v>19120</v>
      </c>
      <c r="I17" s="19">
        <v>50454</v>
      </c>
      <c r="J17" s="19">
        <v>10032</v>
      </c>
      <c r="K17" s="19">
        <v>81990</v>
      </c>
      <c r="L17" s="19">
        <f t="shared" si="0"/>
        <v>632872</v>
      </c>
    </row>
    <row r="18" spans="1:12" hidden="1">
      <c r="A18" s="67">
        <v>37681</v>
      </c>
      <c r="B18" s="19">
        <v>57886</v>
      </c>
      <c r="C18" s="19">
        <v>51139</v>
      </c>
      <c r="D18" s="19">
        <v>258494</v>
      </c>
      <c r="E18" s="19">
        <v>31247</v>
      </c>
      <c r="F18" s="19">
        <v>110592</v>
      </c>
      <c r="G18" s="19">
        <v>22472</v>
      </c>
      <c r="H18" s="19">
        <v>22276</v>
      </c>
      <c r="I18" s="19">
        <v>58646</v>
      </c>
      <c r="J18" s="19">
        <v>12191</v>
      </c>
      <c r="K18" s="19">
        <v>84587</v>
      </c>
      <c r="L18" s="19">
        <f t="shared" si="0"/>
        <v>709530</v>
      </c>
    </row>
    <row r="19" spans="1:12" hidden="1">
      <c r="A19" s="67">
        <v>37712</v>
      </c>
      <c r="B19" s="19">
        <v>57881</v>
      </c>
      <c r="C19" s="19">
        <v>49357</v>
      </c>
      <c r="D19" s="19">
        <v>243509</v>
      </c>
      <c r="E19" s="19">
        <v>31009</v>
      </c>
      <c r="F19" s="19">
        <v>107064</v>
      </c>
      <c r="G19" s="19">
        <v>22135</v>
      </c>
      <c r="H19" s="19">
        <v>25731</v>
      </c>
      <c r="I19" s="19">
        <v>55820</v>
      </c>
      <c r="J19" s="19">
        <v>11240</v>
      </c>
      <c r="K19" s="19">
        <v>84565</v>
      </c>
      <c r="L19" s="19">
        <f t="shared" si="0"/>
        <v>688311</v>
      </c>
    </row>
    <row r="20" spans="1:12" hidden="1">
      <c r="A20" s="67">
        <v>37742</v>
      </c>
      <c r="B20" s="19">
        <v>66122</v>
      </c>
      <c r="C20" s="19">
        <v>55375</v>
      </c>
      <c r="D20" s="19">
        <v>287177</v>
      </c>
      <c r="E20" s="19">
        <v>39493</v>
      </c>
      <c r="F20" s="19">
        <v>128825</v>
      </c>
      <c r="G20" s="19">
        <v>26070</v>
      </c>
      <c r="H20" s="19">
        <v>36060</v>
      </c>
      <c r="I20" s="19">
        <v>69566</v>
      </c>
      <c r="J20" s="19">
        <v>16670</v>
      </c>
      <c r="K20" s="19">
        <v>93642</v>
      </c>
      <c r="L20" s="19">
        <f t="shared" si="0"/>
        <v>819000</v>
      </c>
    </row>
    <row r="21" spans="1:12" hidden="1">
      <c r="A21" s="67">
        <v>37773</v>
      </c>
      <c r="B21" s="19">
        <v>62264</v>
      </c>
      <c r="C21" s="19">
        <v>52691</v>
      </c>
      <c r="D21" s="19">
        <v>264579</v>
      </c>
      <c r="E21" s="19">
        <v>30471</v>
      </c>
      <c r="F21" s="19">
        <v>132299</v>
      </c>
      <c r="G21" s="19">
        <v>28844</v>
      </c>
      <c r="H21" s="19">
        <v>25835</v>
      </c>
      <c r="I21" s="19">
        <v>61189</v>
      </c>
      <c r="J21" s="19">
        <v>11035</v>
      </c>
      <c r="K21" s="19">
        <v>92794</v>
      </c>
      <c r="L21" s="19">
        <f t="shared" si="0"/>
        <v>762001</v>
      </c>
    </row>
    <row r="22" spans="1:12" hidden="1">
      <c r="A22" s="67">
        <v>37803</v>
      </c>
      <c r="B22" s="19">
        <v>67754</v>
      </c>
      <c r="C22" s="19">
        <v>53992</v>
      </c>
      <c r="D22" s="19">
        <v>308297</v>
      </c>
      <c r="E22" s="19">
        <v>37986</v>
      </c>
      <c r="F22" s="19">
        <v>125531</v>
      </c>
      <c r="G22" s="19">
        <v>36206</v>
      </c>
      <c r="H22" s="19">
        <v>34093</v>
      </c>
      <c r="I22" s="19">
        <v>57591</v>
      </c>
      <c r="J22" s="19">
        <v>13792</v>
      </c>
      <c r="K22" s="19">
        <v>100446</v>
      </c>
      <c r="L22" s="19">
        <f t="shared" si="0"/>
        <v>835688</v>
      </c>
    </row>
    <row r="23" spans="1:12" hidden="1">
      <c r="A23" s="67">
        <v>37834</v>
      </c>
      <c r="B23" s="19">
        <v>64736</v>
      </c>
      <c r="C23" s="19">
        <v>50878</v>
      </c>
      <c r="D23" s="19">
        <v>288453</v>
      </c>
      <c r="E23" s="19">
        <v>31448</v>
      </c>
      <c r="F23" s="19">
        <v>123824</v>
      </c>
      <c r="G23" s="19">
        <v>41924</v>
      </c>
      <c r="H23" s="19">
        <v>32333</v>
      </c>
      <c r="I23" s="19">
        <v>58170</v>
      </c>
      <c r="J23" s="19">
        <v>13551</v>
      </c>
      <c r="K23" s="19">
        <v>83738</v>
      </c>
      <c r="L23" s="19">
        <f t="shared" si="0"/>
        <v>789055</v>
      </c>
    </row>
    <row r="24" spans="1:12" hidden="1">
      <c r="A24" s="67">
        <v>37865</v>
      </c>
      <c r="B24" s="19">
        <v>72686</v>
      </c>
      <c r="C24" s="19">
        <v>54860</v>
      </c>
      <c r="D24" s="19">
        <v>294579</v>
      </c>
      <c r="E24" s="19">
        <v>36346</v>
      </c>
      <c r="F24" s="19">
        <v>129526</v>
      </c>
      <c r="G24" s="19">
        <v>33833</v>
      </c>
      <c r="H24" s="19">
        <v>32416</v>
      </c>
      <c r="I24" s="19">
        <v>62115</v>
      </c>
      <c r="J24" s="19">
        <v>14637</v>
      </c>
      <c r="K24" s="19">
        <v>103256</v>
      </c>
      <c r="L24" s="19">
        <f t="shared" si="0"/>
        <v>834254</v>
      </c>
    </row>
    <row r="25" spans="1:12" hidden="1">
      <c r="A25" s="67">
        <v>37895</v>
      </c>
      <c r="B25" s="19">
        <v>74060</v>
      </c>
      <c r="C25" s="19">
        <v>59919</v>
      </c>
      <c r="D25" s="19">
        <v>323043</v>
      </c>
      <c r="E25" s="19">
        <v>37407</v>
      </c>
      <c r="F25" s="19">
        <v>146816</v>
      </c>
      <c r="G25" s="19">
        <v>44516</v>
      </c>
      <c r="H25" s="19">
        <v>37625</v>
      </c>
      <c r="I25" s="19">
        <v>60781</v>
      </c>
      <c r="J25" s="19">
        <v>14591</v>
      </c>
      <c r="K25" s="19">
        <v>117910</v>
      </c>
      <c r="L25" s="19">
        <f t="shared" si="0"/>
        <v>916668</v>
      </c>
    </row>
    <row r="26" spans="1:12" hidden="1">
      <c r="A26" s="67">
        <v>37926</v>
      </c>
      <c r="B26" s="19">
        <v>73178</v>
      </c>
      <c r="C26" s="19">
        <v>56333</v>
      </c>
      <c r="D26" s="19">
        <v>314175</v>
      </c>
      <c r="E26" s="19">
        <v>33114</v>
      </c>
      <c r="F26" s="19">
        <v>139195</v>
      </c>
      <c r="G26" s="19">
        <v>40772</v>
      </c>
      <c r="H26" s="19">
        <v>35547</v>
      </c>
      <c r="I26" s="19">
        <v>59460</v>
      </c>
      <c r="J26" s="19">
        <v>14162</v>
      </c>
      <c r="K26" s="19">
        <v>109349</v>
      </c>
      <c r="L26" s="19">
        <f t="shared" si="0"/>
        <v>875285</v>
      </c>
    </row>
    <row r="27" spans="1:12" hidden="1">
      <c r="A27" s="67">
        <v>37956</v>
      </c>
      <c r="B27" s="19">
        <v>69015</v>
      </c>
      <c r="C27" s="19">
        <v>53698</v>
      </c>
      <c r="D27" s="19">
        <v>192372</v>
      </c>
      <c r="E27" s="19">
        <v>25943</v>
      </c>
      <c r="F27" s="19">
        <v>122815</v>
      </c>
      <c r="G27" s="19">
        <v>29898</v>
      </c>
      <c r="H27" s="19">
        <v>34237</v>
      </c>
      <c r="I27" s="19">
        <v>54416</v>
      </c>
      <c r="J27" s="19">
        <v>10315</v>
      </c>
      <c r="K27" s="19">
        <v>78816</v>
      </c>
      <c r="L27" s="19">
        <f t="shared" si="0"/>
        <v>671525</v>
      </c>
    </row>
    <row r="28" spans="1:12" hidden="1">
      <c r="A28" s="67">
        <v>37987</v>
      </c>
      <c r="B28" s="19">
        <v>59183</v>
      </c>
      <c r="C28" s="19">
        <v>46391</v>
      </c>
      <c r="D28" s="19">
        <v>213965</v>
      </c>
      <c r="E28" s="19">
        <v>23658</v>
      </c>
      <c r="F28" s="19">
        <v>85387</v>
      </c>
      <c r="G28" s="19">
        <v>33368</v>
      </c>
      <c r="H28" s="19">
        <v>22997</v>
      </c>
      <c r="I28" s="19">
        <v>39933</v>
      </c>
      <c r="J28" s="19">
        <v>11602</v>
      </c>
      <c r="K28" s="19">
        <v>70856</v>
      </c>
      <c r="L28" s="19">
        <f t="shared" si="0"/>
        <v>607340</v>
      </c>
    </row>
    <row r="29" spans="1:12" hidden="1">
      <c r="A29" s="67">
        <v>38018</v>
      </c>
      <c r="B29" s="19">
        <v>61315</v>
      </c>
      <c r="C29" s="19">
        <v>52201</v>
      </c>
      <c r="D29" s="19">
        <v>267171</v>
      </c>
      <c r="E29" s="19">
        <v>30328</v>
      </c>
      <c r="F29" s="19">
        <v>114147</v>
      </c>
      <c r="G29" s="19">
        <v>46033</v>
      </c>
      <c r="H29" s="19">
        <v>33178</v>
      </c>
      <c r="I29" s="19">
        <v>48757</v>
      </c>
      <c r="J29" s="19">
        <v>14844</v>
      </c>
      <c r="K29" s="19">
        <v>100913</v>
      </c>
      <c r="L29" s="19">
        <f t="shared" si="0"/>
        <v>768887</v>
      </c>
    </row>
    <row r="30" spans="1:12" hidden="1">
      <c r="A30" s="67">
        <v>38047</v>
      </c>
      <c r="B30" s="19">
        <v>64826</v>
      </c>
      <c r="C30" s="19">
        <v>62828</v>
      </c>
      <c r="D30" s="19">
        <v>321364</v>
      </c>
      <c r="E30" s="19">
        <v>37773</v>
      </c>
      <c r="F30" s="19">
        <v>132217</v>
      </c>
      <c r="G30" s="19">
        <v>49902</v>
      </c>
      <c r="H30" s="19">
        <v>39781</v>
      </c>
      <c r="I30" s="19">
        <v>59475</v>
      </c>
      <c r="J30" s="19">
        <v>18152</v>
      </c>
      <c r="K30" s="19">
        <v>119558</v>
      </c>
      <c r="L30" s="19">
        <f t="shared" si="0"/>
        <v>905876</v>
      </c>
    </row>
    <row r="31" spans="1:12" hidden="1">
      <c r="A31" s="67">
        <v>38078</v>
      </c>
      <c r="B31" s="19">
        <v>63759</v>
      </c>
      <c r="C31" s="19">
        <v>55954</v>
      </c>
      <c r="D31" s="19">
        <v>262841</v>
      </c>
      <c r="E31" s="19">
        <v>31101</v>
      </c>
      <c r="F31" s="19">
        <v>119649</v>
      </c>
      <c r="G31" s="19">
        <v>35553</v>
      </c>
      <c r="H31" s="19">
        <v>29723</v>
      </c>
      <c r="I31" s="19">
        <v>53869</v>
      </c>
      <c r="J31" s="19">
        <v>13943</v>
      </c>
      <c r="K31" s="19">
        <v>92688</v>
      </c>
      <c r="L31" s="19">
        <f t="shared" si="0"/>
        <v>759080</v>
      </c>
    </row>
    <row r="32" spans="1:12" hidden="1">
      <c r="A32" s="67">
        <v>38108</v>
      </c>
      <c r="B32" s="19">
        <v>65515</v>
      </c>
      <c r="C32" s="19">
        <v>62534</v>
      </c>
      <c r="D32" s="19">
        <v>343687</v>
      </c>
      <c r="E32" s="19">
        <v>41686</v>
      </c>
      <c r="F32" s="19">
        <v>140165</v>
      </c>
      <c r="G32" s="19">
        <v>44395</v>
      </c>
      <c r="H32" s="19">
        <v>41111</v>
      </c>
      <c r="I32" s="19">
        <v>66737</v>
      </c>
      <c r="J32" s="19">
        <v>16782</v>
      </c>
      <c r="K32" s="19">
        <v>117282</v>
      </c>
      <c r="L32" s="19">
        <f t="shared" si="0"/>
        <v>939894</v>
      </c>
    </row>
    <row r="33" spans="1:12" hidden="1">
      <c r="A33" s="67">
        <v>38139</v>
      </c>
      <c r="B33" s="19">
        <v>85327</v>
      </c>
      <c r="C33" s="19">
        <v>73477</v>
      </c>
      <c r="D33" s="19">
        <v>349057</v>
      </c>
      <c r="E33" s="19">
        <v>43234</v>
      </c>
      <c r="F33" s="19">
        <v>150886</v>
      </c>
      <c r="G33" s="19">
        <v>41799</v>
      </c>
      <c r="H33" s="19">
        <v>44207</v>
      </c>
      <c r="I33" s="19">
        <v>68992</v>
      </c>
      <c r="J33" s="19">
        <v>18028</v>
      </c>
      <c r="K33" s="19">
        <v>127404</v>
      </c>
      <c r="L33" s="19">
        <f t="shared" si="0"/>
        <v>1002411</v>
      </c>
    </row>
    <row r="34" spans="1:12" hidden="1">
      <c r="A34" s="67">
        <v>38169</v>
      </c>
      <c r="B34" s="19">
        <v>65205</v>
      </c>
      <c r="C34" s="19">
        <v>59101</v>
      </c>
      <c r="D34" s="19">
        <v>357002</v>
      </c>
      <c r="E34" s="19">
        <v>37664</v>
      </c>
      <c r="F34" s="19">
        <v>128831</v>
      </c>
      <c r="G34" s="19">
        <v>38109</v>
      </c>
      <c r="H34" s="19">
        <v>38065</v>
      </c>
      <c r="I34" s="19">
        <v>61616</v>
      </c>
      <c r="J34" s="19">
        <v>15006</v>
      </c>
      <c r="K34" s="19">
        <v>113917</v>
      </c>
      <c r="L34" s="19">
        <f t="shared" si="0"/>
        <v>914516</v>
      </c>
    </row>
    <row r="35" spans="1:12" hidden="1">
      <c r="A35" s="67">
        <v>38200</v>
      </c>
      <c r="B35" s="19">
        <v>71759</v>
      </c>
      <c r="C35" s="19">
        <v>65739</v>
      </c>
      <c r="D35" s="19">
        <v>345622</v>
      </c>
      <c r="E35" s="19">
        <v>42095</v>
      </c>
      <c r="F35" s="19">
        <v>149063</v>
      </c>
      <c r="G35" s="19">
        <v>42399</v>
      </c>
      <c r="H35" s="19">
        <v>40691</v>
      </c>
      <c r="I35" s="19">
        <v>65696</v>
      </c>
      <c r="J35" s="19">
        <v>14668</v>
      </c>
      <c r="K35" s="19">
        <v>112774</v>
      </c>
      <c r="L35" s="19">
        <f t="shared" si="0"/>
        <v>950506</v>
      </c>
    </row>
    <row r="36" spans="1:12" hidden="1">
      <c r="A36" s="67">
        <v>38231</v>
      </c>
      <c r="B36" s="19">
        <v>74063</v>
      </c>
      <c r="C36" s="19">
        <v>67823</v>
      </c>
      <c r="D36" s="19">
        <v>369341</v>
      </c>
      <c r="E36" s="19">
        <v>45535</v>
      </c>
      <c r="F36" s="19">
        <v>146657</v>
      </c>
      <c r="G36" s="19">
        <v>42384</v>
      </c>
      <c r="H36" s="19">
        <v>43644</v>
      </c>
      <c r="I36" s="19">
        <v>67813</v>
      </c>
      <c r="J36" s="19">
        <v>15004</v>
      </c>
      <c r="K36" s="19">
        <v>131147</v>
      </c>
      <c r="L36" s="19">
        <f t="shared" si="0"/>
        <v>1003411</v>
      </c>
    </row>
    <row r="37" spans="1:12" hidden="1">
      <c r="A37" s="67">
        <v>38261</v>
      </c>
      <c r="B37" s="19">
        <v>80122</v>
      </c>
      <c r="C37" s="19">
        <v>68298</v>
      </c>
      <c r="D37" s="19">
        <v>369518</v>
      </c>
      <c r="E37" s="19">
        <v>46915</v>
      </c>
      <c r="F37" s="19">
        <v>153359</v>
      </c>
      <c r="G37" s="19">
        <v>40293</v>
      </c>
      <c r="H37" s="19">
        <v>43003</v>
      </c>
      <c r="I37" s="19">
        <v>63490</v>
      </c>
      <c r="J37" s="19">
        <v>16407</v>
      </c>
      <c r="K37" s="19">
        <v>129575</v>
      </c>
      <c r="L37" s="19">
        <f t="shared" si="0"/>
        <v>1010980</v>
      </c>
    </row>
    <row r="38" spans="1:12" hidden="1">
      <c r="A38" s="67">
        <v>38292</v>
      </c>
      <c r="B38" s="19">
        <v>87345</v>
      </c>
      <c r="C38" s="19">
        <v>77601</v>
      </c>
      <c r="D38" s="19">
        <v>406517</v>
      </c>
      <c r="E38" s="19">
        <v>48616</v>
      </c>
      <c r="F38" s="19">
        <v>162966</v>
      </c>
      <c r="G38" s="19">
        <v>41153</v>
      </c>
      <c r="H38" s="19">
        <v>49124</v>
      </c>
      <c r="I38" s="19">
        <v>70060</v>
      </c>
      <c r="J38" s="19">
        <v>14672</v>
      </c>
      <c r="K38" s="19">
        <v>145266</v>
      </c>
      <c r="L38" s="19">
        <f t="shared" si="0"/>
        <v>1103320</v>
      </c>
    </row>
    <row r="39" spans="1:12" hidden="1">
      <c r="A39" s="67">
        <v>38322</v>
      </c>
      <c r="B39" s="19">
        <v>79081</v>
      </c>
      <c r="C39" s="19">
        <v>56377</v>
      </c>
      <c r="D39" s="19">
        <v>203674</v>
      </c>
      <c r="E39" s="19">
        <v>31185</v>
      </c>
      <c r="F39" s="19">
        <v>133867</v>
      </c>
      <c r="G39" s="19">
        <v>25364</v>
      </c>
      <c r="H39" s="19">
        <v>32375</v>
      </c>
      <c r="I39" s="19">
        <v>56951</v>
      </c>
      <c r="J39" s="19">
        <v>10405</v>
      </c>
      <c r="K39" s="19">
        <v>94768</v>
      </c>
      <c r="L39" s="19">
        <f t="shared" si="0"/>
        <v>724047</v>
      </c>
    </row>
    <row r="40" spans="1:12" hidden="1">
      <c r="A40" s="67">
        <v>38353</v>
      </c>
      <c r="B40" s="19">
        <v>59587.03</v>
      </c>
      <c r="C40" s="19">
        <v>49339.17</v>
      </c>
      <c r="D40" s="19">
        <v>231016.24</v>
      </c>
      <c r="E40" s="19">
        <v>36515.149999999907</v>
      </c>
      <c r="F40" s="19">
        <v>89093.11</v>
      </c>
      <c r="G40" s="19">
        <v>24567.21</v>
      </c>
      <c r="H40" s="19">
        <v>25870.6</v>
      </c>
      <c r="I40" s="19">
        <v>46492.29</v>
      </c>
      <c r="J40" s="19">
        <v>10410.200000000001</v>
      </c>
      <c r="K40" s="19">
        <v>76141.009999999995</v>
      </c>
      <c r="L40" s="19">
        <f t="shared" si="0"/>
        <v>649032.00999999989</v>
      </c>
    </row>
    <row r="41" spans="1:12" hidden="1">
      <c r="A41" s="67">
        <v>38384</v>
      </c>
      <c r="B41" s="19">
        <v>66005.240000000005</v>
      </c>
      <c r="C41" s="19">
        <v>61791.34</v>
      </c>
      <c r="D41" s="19">
        <v>309185.18</v>
      </c>
      <c r="E41" s="19">
        <v>38428.569999999905</v>
      </c>
      <c r="F41" s="19">
        <v>133183.85</v>
      </c>
      <c r="G41" s="19">
        <v>32854.94</v>
      </c>
      <c r="H41" s="19">
        <v>32230.5999999999</v>
      </c>
      <c r="I41" s="19">
        <v>55639.849999999897</v>
      </c>
      <c r="J41" s="19">
        <v>10902.95</v>
      </c>
      <c r="K41" s="19">
        <v>123402.44</v>
      </c>
      <c r="L41" s="19">
        <f t="shared" si="0"/>
        <v>863624.9599999995</v>
      </c>
    </row>
    <row r="42" spans="1:12" hidden="1">
      <c r="A42" s="67">
        <v>38412</v>
      </c>
      <c r="B42" s="19">
        <v>72684.17</v>
      </c>
      <c r="C42" s="19">
        <v>66130.73</v>
      </c>
      <c r="D42" s="19">
        <v>326347.07</v>
      </c>
      <c r="E42" s="19">
        <v>40317.519999999997</v>
      </c>
      <c r="F42" s="19">
        <v>135865.65</v>
      </c>
      <c r="G42" s="19">
        <v>33615.019999999997</v>
      </c>
      <c r="H42" s="19">
        <v>37310.019999999997</v>
      </c>
      <c r="I42" s="19">
        <v>62845.36</v>
      </c>
      <c r="J42" s="19">
        <v>12455.1</v>
      </c>
      <c r="K42" s="19">
        <v>137030.82</v>
      </c>
      <c r="L42" s="19">
        <f t="shared" si="0"/>
        <v>924601.46</v>
      </c>
    </row>
    <row r="43" spans="1:12" hidden="1">
      <c r="A43" s="67">
        <v>38443</v>
      </c>
      <c r="B43" s="19">
        <v>79123.259999999995</v>
      </c>
      <c r="C43" s="19">
        <v>73794.049999999901</v>
      </c>
      <c r="D43" s="19">
        <v>344878.72</v>
      </c>
      <c r="E43" s="19">
        <v>43807.4</v>
      </c>
      <c r="F43" s="19">
        <v>150780.73000000001</v>
      </c>
      <c r="G43" s="19">
        <v>32728.19</v>
      </c>
      <c r="H43" s="19">
        <v>37762.15</v>
      </c>
      <c r="I43" s="19">
        <v>64075.7</v>
      </c>
      <c r="J43" s="19">
        <v>13499.8</v>
      </c>
      <c r="K43" s="19">
        <v>131153.23000000001</v>
      </c>
      <c r="L43" s="19">
        <f t="shared" si="0"/>
        <v>971603.22999999975</v>
      </c>
    </row>
    <row r="44" spans="1:12" hidden="1">
      <c r="A44" s="67">
        <v>38473</v>
      </c>
      <c r="B44" s="19">
        <v>79377.600000000006</v>
      </c>
      <c r="C44" s="19">
        <v>75711.509999999893</v>
      </c>
      <c r="D44" s="19">
        <v>371529.97</v>
      </c>
      <c r="E44" s="19">
        <v>44735.969999999899</v>
      </c>
      <c r="F44" s="19">
        <v>152819.88</v>
      </c>
      <c r="G44" s="19">
        <v>29458.799999999999</v>
      </c>
      <c r="H44" s="19">
        <v>41586.389999999905</v>
      </c>
      <c r="I44" s="19">
        <v>69261.570000000007</v>
      </c>
      <c r="J44" s="19">
        <v>13861.5999999999</v>
      </c>
      <c r="K44" s="19">
        <v>137697.74</v>
      </c>
      <c r="L44" s="19">
        <f t="shared" si="0"/>
        <v>1016041.0299999996</v>
      </c>
    </row>
    <row r="45" spans="1:12" hidden="1">
      <c r="A45" s="67">
        <v>38504</v>
      </c>
      <c r="B45" s="19">
        <v>86177.239999999903</v>
      </c>
      <c r="C45" s="19">
        <v>78877.38</v>
      </c>
      <c r="D45" s="19">
        <v>379010.04</v>
      </c>
      <c r="E45" s="19">
        <v>44234.639999999898</v>
      </c>
      <c r="F45" s="19">
        <v>165567.66</v>
      </c>
      <c r="G45" s="19">
        <v>32931.53</v>
      </c>
      <c r="H45" s="19">
        <v>47234.65</v>
      </c>
      <c r="I45" s="19">
        <v>76799.39</v>
      </c>
      <c r="J45" s="19">
        <v>16216</v>
      </c>
      <c r="K45" s="19">
        <v>144569.39000000001</v>
      </c>
      <c r="L45" s="19">
        <f t="shared" si="0"/>
        <v>1071617.92</v>
      </c>
    </row>
    <row r="46" spans="1:12" hidden="1">
      <c r="A46" s="67">
        <v>38534</v>
      </c>
      <c r="B46" s="19">
        <v>74317.5799999999</v>
      </c>
      <c r="C46" s="19">
        <v>78040.369999999893</v>
      </c>
      <c r="D46" s="19">
        <v>385790.26</v>
      </c>
      <c r="E46" s="19">
        <v>38369.040000000001</v>
      </c>
      <c r="F46" s="19">
        <v>160804.37</v>
      </c>
      <c r="G46" s="19">
        <v>31253.57</v>
      </c>
      <c r="H46" s="19">
        <v>40084.309999999889</v>
      </c>
      <c r="I46" s="19">
        <v>66986.55</v>
      </c>
      <c r="J46" s="19">
        <v>12288.95</v>
      </c>
      <c r="K46" s="19">
        <v>128307.62</v>
      </c>
      <c r="L46" s="19">
        <f t="shared" si="0"/>
        <v>1016242.6199999996</v>
      </c>
    </row>
    <row r="47" spans="1:12" hidden="1">
      <c r="A47" s="67">
        <v>38565</v>
      </c>
      <c r="B47" s="19">
        <v>80092.989999999903</v>
      </c>
      <c r="C47" s="19">
        <v>77731.17</v>
      </c>
      <c r="D47" s="19">
        <v>411386.07</v>
      </c>
      <c r="E47" s="19">
        <v>41886.569999999898</v>
      </c>
      <c r="F47" s="19">
        <v>171468.51</v>
      </c>
      <c r="G47" s="19">
        <v>35099.25</v>
      </c>
      <c r="H47" s="19">
        <v>42385.55</v>
      </c>
      <c r="I47" s="19">
        <v>68451.719999999899</v>
      </c>
      <c r="J47" s="19">
        <v>14625.15</v>
      </c>
      <c r="K47" s="19">
        <v>146480.38</v>
      </c>
      <c r="L47" s="19">
        <f t="shared" si="0"/>
        <v>1089607.3599999999</v>
      </c>
    </row>
    <row r="48" spans="1:12" hidden="1">
      <c r="A48" s="67">
        <v>38596</v>
      </c>
      <c r="B48" s="19">
        <v>85450.95</v>
      </c>
      <c r="C48" s="19">
        <v>77597.929999999993</v>
      </c>
      <c r="D48" s="19">
        <v>432923.75</v>
      </c>
      <c r="E48" s="19">
        <v>47233.279999999999</v>
      </c>
      <c r="F48" s="19">
        <v>177092.5</v>
      </c>
      <c r="G48" s="19">
        <v>36105.040000000001</v>
      </c>
      <c r="H48" s="19">
        <v>43494.63</v>
      </c>
      <c r="I48" s="19">
        <v>71019.960000000006</v>
      </c>
      <c r="J48" s="19">
        <v>15806.15</v>
      </c>
      <c r="K48" s="19">
        <v>161971.47</v>
      </c>
      <c r="L48" s="19">
        <f t="shared" si="0"/>
        <v>1148695.6600000001</v>
      </c>
    </row>
    <row r="49" spans="1:12" hidden="1">
      <c r="A49" s="67">
        <v>38626</v>
      </c>
      <c r="B49" s="19">
        <v>85422.909999999902</v>
      </c>
      <c r="C49" s="19">
        <v>80508.44</v>
      </c>
      <c r="D49" s="19">
        <v>429686.7</v>
      </c>
      <c r="E49" s="19">
        <v>51639.17</v>
      </c>
      <c r="F49" s="19">
        <v>177291.33000000002</v>
      </c>
      <c r="G49" s="19">
        <v>37642.589999999997</v>
      </c>
      <c r="H49" s="19">
        <v>44319.819999999898</v>
      </c>
      <c r="I49" s="19">
        <v>71479.240000000005</v>
      </c>
      <c r="J49" s="19">
        <v>14813.3</v>
      </c>
      <c r="K49" s="19">
        <v>163541.5</v>
      </c>
      <c r="L49" s="19">
        <f t="shared" si="0"/>
        <v>1156345</v>
      </c>
    </row>
    <row r="50" spans="1:12" hidden="1">
      <c r="A50" s="67">
        <v>38657</v>
      </c>
      <c r="B50" s="19">
        <v>87167</v>
      </c>
      <c r="C50" s="19">
        <v>86531</v>
      </c>
      <c r="D50" s="19">
        <v>455056</v>
      </c>
      <c r="E50" s="19">
        <v>53842</v>
      </c>
      <c r="F50" s="19">
        <v>184811</v>
      </c>
      <c r="G50" s="19">
        <v>42585</v>
      </c>
      <c r="H50" s="19">
        <v>42008</v>
      </c>
      <c r="I50" s="19">
        <v>76056</v>
      </c>
      <c r="J50" s="19">
        <v>17212</v>
      </c>
      <c r="K50" s="19">
        <v>167660</v>
      </c>
      <c r="L50" s="19">
        <f t="shared" si="0"/>
        <v>1212928</v>
      </c>
    </row>
    <row r="51" spans="1:12" hidden="1">
      <c r="A51" s="67">
        <v>38687</v>
      </c>
      <c r="B51" s="19">
        <v>84559.26</v>
      </c>
      <c r="C51" s="19">
        <v>67973.9399999999</v>
      </c>
      <c r="D51" s="19">
        <v>241758.94</v>
      </c>
      <c r="E51" s="19">
        <v>27167.569999999901</v>
      </c>
      <c r="F51" s="19">
        <v>155510.85</v>
      </c>
      <c r="G51" s="19">
        <v>26974.400000000001</v>
      </c>
      <c r="H51" s="19">
        <v>37581.379999999997</v>
      </c>
      <c r="I51" s="19">
        <v>57244.6</v>
      </c>
      <c r="J51" s="19">
        <v>11702.35</v>
      </c>
      <c r="K51" s="19">
        <v>104013.35</v>
      </c>
      <c r="L51" s="19">
        <f t="shared" si="0"/>
        <v>814486.63999999978</v>
      </c>
    </row>
    <row r="52" spans="1:12" hidden="1">
      <c r="A52" s="67">
        <v>38718</v>
      </c>
      <c r="B52" s="19">
        <v>74377.399999999994</v>
      </c>
      <c r="C52" s="19">
        <v>59527.43</v>
      </c>
      <c r="D52" s="19">
        <v>262625.7</v>
      </c>
      <c r="E52" s="19">
        <v>34549.26</v>
      </c>
      <c r="F52" s="19">
        <v>108865.69</v>
      </c>
      <c r="G52" s="19">
        <v>25726.36</v>
      </c>
      <c r="H52" s="19">
        <v>28553.040000000001</v>
      </c>
      <c r="I52" s="19">
        <v>52850.879999999997</v>
      </c>
      <c r="J52" s="19">
        <v>12166.85</v>
      </c>
      <c r="K52" s="19">
        <v>94510.42</v>
      </c>
      <c r="L52" s="19">
        <f t="shared" si="0"/>
        <v>753753.03</v>
      </c>
    </row>
    <row r="53" spans="1:12" hidden="1">
      <c r="A53" s="67">
        <v>38749</v>
      </c>
      <c r="B53" s="19">
        <v>71965.139999999898</v>
      </c>
      <c r="C53" s="19">
        <v>64898.28</v>
      </c>
      <c r="D53" s="19">
        <v>340842.38</v>
      </c>
      <c r="E53" s="19">
        <v>38949.839999999997</v>
      </c>
      <c r="F53" s="19">
        <v>140732.91999999998</v>
      </c>
      <c r="G53" s="19">
        <v>30878.18</v>
      </c>
      <c r="H53" s="19">
        <v>30327.589999999902</v>
      </c>
      <c r="I53" s="19">
        <v>59400.58</v>
      </c>
      <c r="J53" s="19">
        <v>13595.75</v>
      </c>
      <c r="K53" s="19">
        <v>141553.18</v>
      </c>
      <c r="L53" s="19">
        <f t="shared" si="0"/>
        <v>933143.83999999962</v>
      </c>
    </row>
    <row r="54" spans="1:12" hidden="1">
      <c r="A54" s="67">
        <v>38777</v>
      </c>
      <c r="B54" s="19">
        <v>78559.919999999896</v>
      </c>
      <c r="C54" s="19">
        <v>75449.709999999905</v>
      </c>
      <c r="D54" s="19">
        <v>418548.83</v>
      </c>
      <c r="E54" s="19">
        <v>44721.32</v>
      </c>
      <c r="F54" s="19">
        <v>162744.16999999998</v>
      </c>
      <c r="G54" s="19">
        <v>34161.160000000003</v>
      </c>
      <c r="H54" s="19">
        <v>42645.679999999906</v>
      </c>
      <c r="I54" s="19">
        <v>72699.33</v>
      </c>
      <c r="J54" s="19">
        <v>18400.599999999999</v>
      </c>
      <c r="K54" s="19">
        <v>157050.23000000001</v>
      </c>
      <c r="L54" s="19">
        <f t="shared" si="0"/>
        <v>1104980.9499999997</v>
      </c>
    </row>
    <row r="55" spans="1:12" hidden="1">
      <c r="A55" s="67">
        <v>38808</v>
      </c>
      <c r="B55" s="19">
        <v>78683.369999999893</v>
      </c>
      <c r="C55" s="19">
        <v>66308.78</v>
      </c>
      <c r="D55" s="19">
        <v>337719.65</v>
      </c>
      <c r="E55" s="19">
        <v>37637.599999999904</v>
      </c>
      <c r="F55" s="19">
        <v>147348.96000000002</v>
      </c>
      <c r="G55" s="19">
        <v>25734.33</v>
      </c>
      <c r="H55" s="19">
        <v>34971.67</v>
      </c>
      <c r="I55" s="19">
        <v>60014.17</v>
      </c>
      <c r="J55" s="19">
        <v>15522.75</v>
      </c>
      <c r="K55" s="19">
        <v>127910.81</v>
      </c>
      <c r="L55" s="19">
        <f t="shared" si="0"/>
        <v>931852.08999999985</v>
      </c>
    </row>
    <row r="56" spans="1:12" hidden="1">
      <c r="A56" s="67">
        <v>38838</v>
      </c>
      <c r="B56" s="19">
        <v>102612.26</v>
      </c>
      <c r="C56" s="19">
        <v>87404.15</v>
      </c>
      <c r="D56" s="19">
        <v>456630.18</v>
      </c>
      <c r="E56" s="19">
        <v>49763.66</v>
      </c>
      <c r="F56" s="19">
        <v>183330.79</v>
      </c>
      <c r="G56" s="19">
        <v>31287.47</v>
      </c>
      <c r="H56" s="19">
        <v>45941.08</v>
      </c>
      <c r="I56" s="19">
        <v>79979.199999999895</v>
      </c>
      <c r="J56" s="19">
        <v>19031</v>
      </c>
      <c r="K56" s="19">
        <v>152696.68</v>
      </c>
      <c r="L56" s="19">
        <f t="shared" si="0"/>
        <v>1208676.4699999997</v>
      </c>
    </row>
    <row r="57" spans="1:12" hidden="1">
      <c r="A57" s="67">
        <v>38869</v>
      </c>
      <c r="B57" s="19">
        <v>100570.78</v>
      </c>
      <c r="C57" s="19">
        <v>86040.63</v>
      </c>
      <c r="D57" s="19">
        <v>447541.03</v>
      </c>
      <c r="E57" s="19">
        <v>50590.949999999903</v>
      </c>
      <c r="F57" s="19">
        <v>181591.09999999998</v>
      </c>
      <c r="G57" s="19">
        <v>32757.93</v>
      </c>
      <c r="H57" s="19">
        <v>41980.249999999898</v>
      </c>
      <c r="I57" s="19">
        <v>79132.109999999899</v>
      </c>
      <c r="J57" s="19">
        <v>18554.25</v>
      </c>
      <c r="K57" s="19">
        <v>153539.29</v>
      </c>
      <c r="L57" s="19">
        <f t="shared" si="0"/>
        <v>1192298.3199999998</v>
      </c>
    </row>
    <row r="58" spans="1:12" hidden="1">
      <c r="A58" s="67">
        <v>38899</v>
      </c>
      <c r="B58" s="19">
        <v>98308.209999999905</v>
      </c>
      <c r="C58" s="19">
        <v>86196.749999999913</v>
      </c>
      <c r="D58" s="19">
        <v>448395.95</v>
      </c>
      <c r="E58" s="19">
        <v>45650.14</v>
      </c>
      <c r="F58" s="19">
        <v>185989.85</v>
      </c>
      <c r="G58" s="19">
        <v>33422.39</v>
      </c>
      <c r="H58" s="19">
        <v>50097.989999999903</v>
      </c>
      <c r="I58" s="19">
        <v>85119.74</v>
      </c>
      <c r="J58" s="19">
        <v>20909.2</v>
      </c>
      <c r="K58" s="19">
        <v>146164.17000000001</v>
      </c>
      <c r="L58" s="19">
        <f t="shared" si="0"/>
        <v>1200254.3899999997</v>
      </c>
    </row>
    <row r="59" spans="1:12" hidden="1">
      <c r="A59" s="67">
        <v>38930</v>
      </c>
      <c r="B59" s="19">
        <v>101071.9</v>
      </c>
      <c r="C59" s="19">
        <v>92392.34</v>
      </c>
      <c r="D59" s="19">
        <v>468799.02</v>
      </c>
      <c r="E59" s="19">
        <v>43529.599999999897</v>
      </c>
      <c r="F59" s="19">
        <v>193641.5</v>
      </c>
      <c r="G59" s="19">
        <v>32089.58</v>
      </c>
      <c r="H59" s="19">
        <v>47760.43</v>
      </c>
      <c r="I59" s="19">
        <v>81925.759999999995</v>
      </c>
      <c r="J59" s="19">
        <v>19188.95</v>
      </c>
      <c r="K59" s="19">
        <v>147278.88</v>
      </c>
      <c r="L59" s="19">
        <f t="shared" si="0"/>
        <v>1227677.96</v>
      </c>
    </row>
    <row r="60" spans="1:12" hidden="1">
      <c r="A60" s="67">
        <v>38961</v>
      </c>
      <c r="B60" s="19">
        <v>99111.7</v>
      </c>
      <c r="C60" s="19">
        <v>89248.039999999892</v>
      </c>
      <c r="D60" s="19">
        <v>459644.54</v>
      </c>
      <c r="E60" s="19">
        <v>46866.52</v>
      </c>
      <c r="F60" s="19">
        <v>173901.02</v>
      </c>
      <c r="G60" s="19">
        <v>30613.35</v>
      </c>
      <c r="H60" s="19">
        <v>47980.029999999897</v>
      </c>
      <c r="I60" s="19">
        <v>78715.159999999902</v>
      </c>
      <c r="J60" s="19">
        <v>19864.25</v>
      </c>
      <c r="K60" s="19">
        <v>160595.23000000001</v>
      </c>
      <c r="L60" s="19">
        <f t="shared" si="0"/>
        <v>1206539.8399999996</v>
      </c>
    </row>
    <row r="61" spans="1:12" hidden="1">
      <c r="A61" s="67">
        <v>38991</v>
      </c>
      <c r="B61" s="19">
        <v>99995.27</v>
      </c>
      <c r="C61" s="19">
        <v>96029.689999999915</v>
      </c>
      <c r="D61" s="19">
        <v>512582.42</v>
      </c>
      <c r="E61" s="19">
        <v>47863.38</v>
      </c>
      <c r="F61" s="19">
        <v>178391.93</v>
      </c>
      <c r="G61" s="19">
        <v>33970.949999999997</v>
      </c>
      <c r="H61" s="19">
        <v>43246.77</v>
      </c>
      <c r="I61" s="19">
        <v>84892.91</v>
      </c>
      <c r="J61" s="19">
        <v>24481.999999999902</v>
      </c>
      <c r="K61" s="19">
        <v>171741.1</v>
      </c>
      <c r="L61" s="19">
        <f t="shared" si="0"/>
        <v>1293196.42</v>
      </c>
    </row>
    <row r="62" spans="1:12" hidden="1">
      <c r="A62" s="67">
        <v>39022</v>
      </c>
      <c r="B62" s="19">
        <v>102752.61</v>
      </c>
      <c r="C62" s="19">
        <v>98633.879999999903</v>
      </c>
      <c r="D62" s="19">
        <v>495399.23</v>
      </c>
      <c r="E62" s="19">
        <v>47441.13</v>
      </c>
      <c r="F62" s="19">
        <v>177698.61</v>
      </c>
      <c r="G62" s="19">
        <v>37813.339999999997</v>
      </c>
      <c r="H62" s="19">
        <v>48677.219999999899</v>
      </c>
      <c r="I62" s="19">
        <v>84903.249999999913</v>
      </c>
      <c r="J62" s="19">
        <v>22590.539999999899</v>
      </c>
      <c r="K62" s="19">
        <v>173775.8</v>
      </c>
      <c r="L62" s="19">
        <f t="shared" si="0"/>
        <v>1289685.6099999994</v>
      </c>
    </row>
    <row r="63" spans="1:12" hidden="1">
      <c r="A63" s="67">
        <v>39052</v>
      </c>
      <c r="B63" s="19">
        <v>83472.089999999909</v>
      </c>
      <c r="C63" s="19">
        <v>77507.179999999993</v>
      </c>
      <c r="D63" s="19">
        <v>299280.96000000002</v>
      </c>
      <c r="E63" s="19">
        <v>35321.2599999999</v>
      </c>
      <c r="F63" s="19">
        <v>157445.31</v>
      </c>
      <c r="G63" s="19">
        <v>21910.05</v>
      </c>
      <c r="H63" s="19">
        <v>42430.389999999905</v>
      </c>
      <c r="I63" s="19">
        <v>65171.71</v>
      </c>
      <c r="J63" s="19">
        <v>18209.060000000001</v>
      </c>
      <c r="K63" s="19">
        <v>109155.55</v>
      </c>
      <c r="L63" s="19">
        <f t="shared" si="0"/>
        <v>909903.55999999982</v>
      </c>
    </row>
    <row r="64" spans="1:12" hidden="1">
      <c r="A64" s="67">
        <v>39083</v>
      </c>
      <c r="B64" s="19">
        <v>101477.48</v>
      </c>
      <c r="C64" s="19">
        <v>78200.359999999899</v>
      </c>
      <c r="D64" s="19">
        <v>341709.89</v>
      </c>
      <c r="E64" s="19">
        <v>39601.620000000003</v>
      </c>
      <c r="F64" s="19">
        <v>118340.73000000001</v>
      </c>
      <c r="G64" s="19">
        <v>23024.98</v>
      </c>
      <c r="H64" s="19">
        <v>43940.959999999999</v>
      </c>
      <c r="I64" s="19">
        <v>63180.03</v>
      </c>
      <c r="J64" s="19">
        <v>16988.150000000001</v>
      </c>
      <c r="K64" s="19">
        <v>93074.63</v>
      </c>
      <c r="L64" s="19">
        <f t="shared" si="0"/>
        <v>919538.83</v>
      </c>
    </row>
    <row r="65" spans="1:12" hidden="1">
      <c r="A65" s="67">
        <v>39114</v>
      </c>
      <c r="B65" s="19">
        <v>74369.089999999909</v>
      </c>
      <c r="C65" s="19">
        <v>72255.350000000006</v>
      </c>
      <c r="D65" s="19">
        <v>408104.45</v>
      </c>
      <c r="E65" s="19">
        <v>38607.07</v>
      </c>
      <c r="F65" s="19">
        <v>155997.17000000001</v>
      </c>
      <c r="G65" s="19">
        <v>28814.42</v>
      </c>
      <c r="H65" s="19">
        <v>40153.0799999999</v>
      </c>
      <c r="I65" s="19">
        <v>60199.989999999903</v>
      </c>
      <c r="J65" s="19">
        <v>17572.54</v>
      </c>
      <c r="K65" s="19">
        <v>144527.51999999999</v>
      </c>
      <c r="L65" s="19">
        <f t="shared" si="0"/>
        <v>1040600.6799999998</v>
      </c>
    </row>
    <row r="66" spans="1:12" hidden="1">
      <c r="A66" s="67">
        <v>39142</v>
      </c>
      <c r="B66" s="19">
        <v>96402.049999999901</v>
      </c>
      <c r="C66" s="19">
        <v>91765.81</v>
      </c>
      <c r="D66" s="19">
        <v>506208.89</v>
      </c>
      <c r="E66" s="19">
        <v>49286.89</v>
      </c>
      <c r="F66" s="19">
        <v>189044.87</v>
      </c>
      <c r="G66" s="19">
        <v>33117.56</v>
      </c>
      <c r="H66" s="19">
        <v>49605.52</v>
      </c>
      <c r="I66" s="19">
        <v>80653.679999999993</v>
      </c>
      <c r="J66" s="19">
        <v>21845.759999999998</v>
      </c>
      <c r="K66" s="19">
        <v>160061.26</v>
      </c>
      <c r="L66" s="19">
        <f t="shared" si="0"/>
        <v>1277992.2899999998</v>
      </c>
    </row>
    <row r="67" spans="1:12" hidden="1">
      <c r="A67" s="67">
        <v>39173</v>
      </c>
      <c r="B67" s="19">
        <v>85728.299999999901</v>
      </c>
      <c r="C67" s="19">
        <v>86819.479999999894</v>
      </c>
      <c r="D67" s="19">
        <v>424426.04</v>
      </c>
      <c r="E67" s="19">
        <v>43791.049999999901</v>
      </c>
      <c r="F67" s="19">
        <v>162406.49</v>
      </c>
      <c r="G67" s="19">
        <v>29568.95</v>
      </c>
      <c r="H67" s="19">
        <v>42436.47</v>
      </c>
      <c r="I67" s="19">
        <v>68097.14</v>
      </c>
      <c r="J67" s="19">
        <v>19203.419999999998</v>
      </c>
      <c r="K67" s="19">
        <v>134189.97</v>
      </c>
      <c r="L67" s="19">
        <f t="shared" si="0"/>
        <v>1096667.3099999998</v>
      </c>
    </row>
    <row r="68" spans="1:12" hidden="1">
      <c r="A68" s="67">
        <v>39203</v>
      </c>
      <c r="B68" s="19">
        <v>105623.84</v>
      </c>
      <c r="C68" s="19">
        <v>98775.47</v>
      </c>
      <c r="D68" s="19">
        <v>525256.80000000005</v>
      </c>
      <c r="E68" s="19">
        <v>54265.359999999906</v>
      </c>
      <c r="F68" s="19">
        <v>202593.66</v>
      </c>
      <c r="G68" s="19">
        <v>34763.71</v>
      </c>
      <c r="H68" s="19">
        <v>52861.099999999897</v>
      </c>
      <c r="I68" s="19">
        <v>84970.879999999903</v>
      </c>
      <c r="J68" s="19">
        <v>23015.7</v>
      </c>
      <c r="K68" s="19">
        <v>153714.98000000001</v>
      </c>
      <c r="L68" s="19">
        <f t="shared" si="0"/>
        <v>1335841.4999999998</v>
      </c>
    </row>
    <row r="69" spans="1:12" hidden="1">
      <c r="A69" s="67">
        <v>39234</v>
      </c>
      <c r="B69" s="19">
        <v>95443.18</v>
      </c>
      <c r="C69" s="19">
        <v>88435.249999999898</v>
      </c>
      <c r="D69" s="19">
        <v>464873.51</v>
      </c>
      <c r="E69" s="19">
        <v>43690.519999999895</v>
      </c>
      <c r="F69" s="19">
        <v>188705.31</v>
      </c>
      <c r="G69" s="19">
        <v>39276.32</v>
      </c>
      <c r="H69" s="19">
        <v>55271.78</v>
      </c>
      <c r="I69" s="19">
        <v>82444.55</v>
      </c>
      <c r="J69" s="19">
        <v>22230</v>
      </c>
      <c r="K69" s="19">
        <v>147615.43</v>
      </c>
      <c r="L69" s="19">
        <f t="shared" ref="L69:L111" si="1">SUM(B69:K69)</f>
        <v>1227985.8499999996</v>
      </c>
    </row>
    <row r="70" spans="1:12" hidden="1">
      <c r="A70" s="67">
        <v>39264</v>
      </c>
      <c r="B70" s="19">
        <v>99062.69</v>
      </c>
      <c r="C70" s="19">
        <v>92516.07</v>
      </c>
      <c r="D70" s="19">
        <v>508753.53</v>
      </c>
      <c r="E70" s="19">
        <v>47088.289999999899</v>
      </c>
      <c r="F70" s="19">
        <v>195402.72</v>
      </c>
      <c r="G70" s="19">
        <v>39233.800000000003</v>
      </c>
      <c r="H70" s="19">
        <v>48646.23</v>
      </c>
      <c r="I70" s="19">
        <v>82439.039999999994</v>
      </c>
      <c r="J70" s="19">
        <v>22574.57</v>
      </c>
      <c r="K70" s="19">
        <v>135151.92000000001</v>
      </c>
      <c r="L70" s="19">
        <f t="shared" si="1"/>
        <v>1270868.8599999999</v>
      </c>
    </row>
    <row r="71" spans="1:12" hidden="1">
      <c r="A71" s="67">
        <v>39295</v>
      </c>
      <c r="B71" s="19">
        <v>81709.8</v>
      </c>
      <c r="C71" s="19">
        <v>97969.089999999909</v>
      </c>
      <c r="D71" s="19">
        <v>513273.68</v>
      </c>
      <c r="E71" s="19">
        <v>50841.02</v>
      </c>
      <c r="F71" s="19">
        <v>194582.25999999998</v>
      </c>
      <c r="G71" s="19">
        <v>40569.11</v>
      </c>
      <c r="H71" s="19">
        <v>58020.22</v>
      </c>
      <c r="I71" s="19">
        <v>83524.739999999903</v>
      </c>
      <c r="J71" s="19">
        <v>22627.75</v>
      </c>
      <c r="K71" s="19">
        <v>147504.84</v>
      </c>
      <c r="L71" s="19">
        <f t="shared" si="1"/>
        <v>1290622.5099999998</v>
      </c>
    </row>
    <row r="72" spans="1:12" hidden="1">
      <c r="A72" s="67">
        <v>39326</v>
      </c>
      <c r="B72" s="19">
        <v>83244.419999999896</v>
      </c>
      <c r="C72" s="19">
        <v>88578.91</v>
      </c>
      <c r="D72" s="19">
        <v>457413.13</v>
      </c>
      <c r="E72" s="19">
        <v>44464.31</v>
      </c>
      <c r="F72" s="19">
        <v>179655.67999999999</v>
      </c>
      <c r="G72" s="19">
        <v>37278.42</v>
      </c>
      <c r="H72" s="19">
        <v>45481.04</v>
      </c>
      <c r="I72" s="19">
        <v>75292.789999999994</v>
      </c>
      <c r="J72" s="19">
        <v>20911.7</v>
      </c>
      <c r="K72" s="19">
        <v>147761.15</v>
      </c>
      <c r="L72" s="19">
        <f t="shared" si="1"/>
        <v>1180081.55</v>
      </c>
    </row>
    <row r="73" spans="1:12" hidden="1">
      <c r="A73" s="67">
        <v>39356</v>
      </c>
      <c r="B73" s="19">
        <v>99631.8</v>
      </c>
      <c r="C73" s="19">
        <v>92170.51</v>
      </c>
      <c r="D73" s="19">
        <v>526808.72</v>
      </c>
      <c r="E73" s="19">
        <v>52096.27</v>
      </c>
      <c r="F73" s="19">
        <v>182180.91999999998</v>
      </c>
      <c r="G73" s="19">
        <v>42645.91</v>
      </c>
      <c r="H73" s="19">
        <v>46262.449999999895</v>
      </c>
      <c r="I73" s="19">
        <v>82623.100000000006</v>
      </c>
      <c r="J73" s="19">
        <v>24345.309999999899</v>
      </c>
      <c r="K73" s="19">
        <v>175694.83</v>
      </c>
      <c r="L73" s="19">
        <f t="shared" si="1"/>
        <v>1324459.8199999998</v>
      </c>
    </row>
    <row r="74" spans="1:12" hidden="1">
      <c r="A74" s="67">
        <v>39387</v>
      </c>
      <c r="B74" s="19">
        <v>99237.09</v>
      </c>
      <c r="C74" s="19">
        <v>95537.66</v>
      </c>
      <c r="D74" s="19">
        <v>526128.5</v>
      </c>
      <c r="E74" s="19">
        <v>54669.32</v>
      </c>
      <c r="F74" s="19">
        <v>189815.72</v>
      </c>
      <c r="G74" s="19">
        <v>44556.22</v>
      </c>
      <c r="H74" s="19">
        <v>48507.6499999999</v>
      </c>
      <c r="I74" s="19">
        <v>85554.68</v>
      </c>
      <c r="J74" s="19">
        <v>24051.23</v>
      </c>
      <c r="K74" s="19">
        <v>165473.04999999999</v>
      </c>
      <c r="L74" s="19">
        <f t="shared" si="1"/>
        <v>1333531.1199999996</v>
      </c>
    </row>
    <row r="75" spans="1:12" hidden="1">
      <c r="A75" s="67">
        <v>39417</v>
      </c>
      <c r="B75" s="19">
        <v>70244.469999999914</v>
      </c>
      <c r="C75" s="19">
        <v>67701.219999999899</v>
      </c>
      <c r="D75" s="19">
        <v>258241.15</v>
      </c>
      <c r="E75" s="19">
        <v>28488.240000000002</v>
      </c>
      <c r="F75" s="19">
        <v>165054.44</v>
      </c>
      <c r="G75" s="19">
        <v>26420.06</v>
      </c>
      <c r="H75" s="19">
        <v>34904.789999999899</v>
      </c>
      <c r="I75" s="19">
        <v>57703.22</v>
      </c>
      <c r="J75" s="19">
        <v>14975.91</v>
      </c>
      <c r="K75" s="19">
        <v>102348.28</v>
      </c>
      <c r="L75" s="19">
        <f t="shared" si="1"/>
        <v>826081.7799999998</v>
      </c>
    </row>
    <row r="76" spans="1:12" hidden="1">
      <c r="A76" s="67">
        <v>39448</v>
      </c>
      <c r="B76" s="19">
        <v>89330.880000000005</v>
      </c>
      <c r="C76" s="19">
        <v>79604.679999999993</v>
      </c>
      <c r="D76" s="19">
        <v>320645.67</v>
      </c>
      <c r="E76" s="19">
        <v>40890.049999999901</v>
      </c>
      <c r="F76" s="19">
        <v>130426.14</v>
      </c>
      <c r="G76" s="19">
        <v>26716.13</v>
      </c>
      <c r="H76" s="19">
        <v>35911.539999999899</v>
      </c>
      <c r="I76" s="19">
        <v>61418.28</v>
      </c>
      <c r="J76" s="19">
        <v>14945.439999999899</v>
      </c>
      <c r="K76" s="19">
        <v>94266.97</v>
      </c>
      <c r="L76" s="19">
        <f t="shared" si="1"/>
        <v>894155.7799999998</v>
      </c>
    </row>
    <row r="77" spans="1:12" hidden="1">
      <c r="A77" s="67">
        <v>39479</v>
      </c>
      <c r="B77" s="19">
        <v>87117.369999999908</v>
      </c>
      <c r="C77" s="19">
        <v>93766.589999999909</v>
      </c>
      <c r="D77" s="19">
        <v>440291.45</v>
      </c>
      <c r="E77" s="19">
        <v>46375.369999999901</v>
      </c>
      <c r="F77" s="19">
        <v>177417.4</v>
      </c>
      <c r="G77" s="19">
        <v>39668.42</v>
      </c>
      <c r="H77" s="19">
        <v>38731.639999999905</v>
      </c>
      <c r="I77" s="19">
        <v>72021.429999999993</v>
      </c>
      <c r="J77" s="19">
        <v>19481.8</v>
      </c>
      <c r="K77" s="19">
        <v>147915.79</v>
      </c>
      <c r="L77" s="19">
        <f t="shared" si="1"/>
        <v>1162787.2599999998</v>
      </c>
    </row>
    <row r="78" spans="1:12" hidden="1">
      <c r="A78" s="67">
        <v>39508</v>
      </c>
      <c r="B78" s="19">
        <v>81857.41</v>
      </c>
      <c r="C78" s="19">
        <v>84360.119999999893</v>
      </c>
      <c r="D78" s="19">
        <v>370857.95</v>
      </c>
      <c r="E78" s="19">
        <v>39066.729999999901</v>
      </c>
      <c r="F78" s="19">
        <v>166636.25</v>
      </c>
      <c r="G78" s="19">
        <v>35762.65</v>
      </c>
      <c r="H78" s="19">
        <v>37917.299999999894</v>
      </c>
      <c r="I78" s="19">
        <v>64393.529999999897</v>
      </c>
      <c r="J78" s="19">
        <v>19288.37</v>
      </c>
      <c r="K78" s="19">
        <v>139432.89000000001</v>
      </c>
      <c r="L78" s="19">
        <f t="shared" si="1"/>
        <v>1039573.1999999997</v>
      </c>
    </row>
    <row r="79" spans="1:12" hidden="1">
      <c r="A79" s="67">
        <v>39539</v>
      </c>
      <c r="B79" s="19">
        <v>98084.97</v>
      </c>
      <c r="C79" s="19">
        <v>90981.629999999903</v>
      </c>
      <c r="D79" s="19">
        <v>435141.56</v>
      </c>
      <c r="E79" s="19">
        <v>44911.489999999903</v>
      </c>
      <c r="F79" s="19">
        <v>181656.66</v>
      </c>
      <c r="G79" s="19">
        <v>41715.24</v>
      </c>
      <c r="H79" s="19">
        <v>47544.959999999999</v>
      </c>
      <c r="I79" s="19">
        <v>76769.86</v>
      </c>
      <c r="J79" s="19">
        <v>21679.45</v>
      </c>
      <c r="K79" s="19">
        <v>156177.53</v>
      </c>
      <c r="L79" s="19">
        <f t="shared" si="1"/>
        <v>1194663.3499999996</v>
      </c>
    </row>
    <row r="80" spans="1:12" hidden="1">
      <c r="A80" s="67">
        <v>39569</v>
      </c>
      <c r="B80" s="19">
        <v>92780.749999999898</v>
      </c>
      <c r="C80" s="19">
        <v>95715.13</v>
      </c>
      <c r="D80" s="19">
        <v>423219.55</v>
      </c>
      <c r="E80" s="19">
        <v>42997.9</v>
      </c>
      <c r="F80" s="19">
        <v>191401.57</v>
      </c>
      <c r="G80" s="19">
        <v>42723.54</v>
      </c>
      <c r="H80" s="19">
        <v>45366.349999999904</v>
      </c>
      <c r="I80" s="19">
        <v>71791.710000000006</v>
      </c>
      <c r="J80" s="19">
        <v>21972.81</v>
      </c>
      <c r="K80" s="19">
        <v>139495.29999999999</v>
      </c>
      <c r="L80" s="19">
        <f t="shared" si="1"/>
        <v>1167464.6099999999</v>
      </c>
    </row>
    <row r="81" spans="1:12" hidden="1">
      <c r="A81" s="67">
        <v>39600</v>
      </c>
      <c r="B81" s="19">
        <v>93446.71</v>
      </c>
      <c r="C81" s="19">
        <v>97233.06</v>
      </c>
      <c r="D81" s="19">
        <v>430515.81</v>
      </c>
      <c r="E81" s="19">
        <v>41769.169999999896</v>
      </c>
      <c r="F81" s="19">
        <v>197378.24</v>
      </c>
      <c r="G81" s="19">
        <v>42274.49</v>
      </c>
      <c r="H81" s="19">
        <v>40808.699999999895</v>
      </c>
      <c r="I81" s="19">
        <v>81670.61</v>
      </c>
      <c r="J81" s="19">
        <v>24339.6699999999</v>
      </c>
      <c r="K81" s="19">
        <v>143623.6</v>
      </c>
      <c r="L81" s="19">
        <f t="shared" si="1"/>
        <v>1193060.0599999998</v>
      </c>
    </row>
    <row r="82" spans="1:12" hidden="1">
      <c r="A82" s="67">
        <v>39630</v>
      </c>
      <c r="B82" s="19">
        <v>105030.09</v>
      </c>
      <c r="C82" s="19">
        <v>119541.75999999999</v>
      </c>
      <c r="D82" s="19">
        <v>484432.89</v>
      </c>
      <c r="E82" s="19">
        <v>51256.52</v>
      </c>
      <c r="F82" s="19">
        <v>174422.77</v>
      </c>
      <c r="G82" s="19">
        <v>39176.620000000003</v>
      </c>
      <c r="H82" s="19">
        <v>50541.96</v>
      </c>
      <c r="I82" s="19">
        <v>93695.199999999895</v>
      </c>
      <c r="J82" s="19">
        <v>25344.8999999999</v>
      </c>
      <c r="K82" s="19">
        <v>122350.32</v>
      </c>
      <c r="L82" s="19">
        <f t="shared" si="1"/>
        <v>1265793.0299999998</v>
      </c>
    </row>
    <row r="83" spans="1:12" hidden="1">
      <c r="A83" s="67">
        <v>39661</v>
      </c>
      <c r="B83" s="19">
        <v>109657.7</v>
      </c>
      <c r="C83" s="19">
        <v>102921.42</v>
      </c>
      <c r="D83" s="19">
        <v>430284.02</v>
      </c>
      <c r="E83" s="19">
        <v>44108.480000000003</v>
      </c>
      <c r="F83" s="19">
        <v>186082.06</v>
      </c>
      <c r="G83" s="19">
        <v>37205.480000000003</v>
      </c>
      <c r="H83" s="19">
        <v>51888.119999999893</v>
      </c>
      <c r="I83" s="19">
        <v>80957.52</v>
      </c>
      <c r="J83" s="19">
        <v>21399.78</v>
      </c>
      <c r="K83" s="19">
        <v>131690</v>
      </c>
      <c r="L83" s="19">
        <f t="shared" si="1"/>
        <v>1196194.5799999998</v>
      </c>
    </row>
    <row r="84" spans="1:12" hidden="1">
      <c r="A84" s="67">
        <v>39692</v>
      </c>
      <c r="B84" s="19">
        <v>100918.32</v>
      </c>
      <c r="C84" s="19">
        <v>99927.72</v>
      </c>
      <c r="D84" s="19">
        <v>436441.17</v>
      </c>
      <c r="E84" s="19">
        <v>49545.37</v>
      </c>
      <c r="F84" s="19">
        <v>192700.76</v>
      </c>
      <c r="G84" s="19">
        <v>42200.639999999999</v>
      </c>
      <c r="H84" s="19">
        <v>39109.47</v>
      </c>
      <c r="I84" s="19">
        <v>80347.239999999903</v>
      </c>
      <c r="J84" s="19">
        <v>21692.9399999999</v>
      </c>
      <c r="K84" s="19">
        <v>115097.60000000001</v>
      </c>
      <c r="L84" s="19">
        <f t="shared" si="1"/>
        <v>1177981.2299999997</v>
      </c>
    </row>
    <row r="85" spans="1:12" hidden="1">
      <c r="A85" s="67">
        <v>39722</v>
      </c>
      <c r="B85" s="19">
        <v>104047.76</v>
      </c>
      <c r="C85" s="19">
        <v>113859.51</v>
      </c>
      <c r="D85" s="19">
        <v>478317.19</v>
      </c>
      <c r="E85" s="19">
        <v>50639.93</v>
      </c>
      <c r="F85" s="19">
        <v>207401.72</v>
      </c>
      <c r="G85" s="19">
        <v>42430.94</v>
      </c>
      <c r="H85" s="19">
        <v>36947.9399999999</v>
      </c>
      <c r="I85" s="19">
        <v>90128.68</v>
      </c>
      <c r="J85" s="19">
        <v>21289.219999999899</v>
      </c>
      <c r="K85" s="19">
        <v>150019.76</v>
      </c>
      <c r="L85" s="19">
        <f t="shared" si="1"/>
        <v>1295082.6499999999</v>
      </c>
    </row>
    <row r="86" spans="1:12" hidden="1">
      <c r="A86" s="67">
        <v>39753</v>
      </c>
      <c r="B86" s="19">
        <v>81991.899999999994</v>
      </c>
      <c r="C86" s="19">
        <v>91886.77</v>
      </c>
      <c r="D86" s="19">
        <v>358414.2</v>
      </c>
      <c r="E86" s="19">
        <v>50201.859999999906</v>
      </c>
      <c r="F86" s="19">
        <v>186321.33000000002</v>
      </c>
      <c r="G86" s="19">
        <v>38858.29</v>
      </c>
      <c r="H86" s="19">
        <v>32777.069999999898</v>
      </c>
      <c r="I86" s="19">
        <v>71243.83</v>
      </c>
      <c r="J86" s="19">
        <v>21106.749999999902</v>
      </c>
      <c r="K86" s="19">
        <v>125387.89</v>
      </c>
      <c r="L86" s="19">
        <f t="shared" si="1"/>
        <v>1058189.8899999997</v>
      </c>
    </row>
    <row r="87" spans="1:12" hidden="1">
      <c r="A87" s="67">
        <v>39783</v>
      </c>
      <c r="B87" s="19">
        <v>54601.1</v>
      </c>
      <c r="C87" s="19">
        <v>70787.119999999908</v>
      </c>
      <c r="D87" s="19">
        <v>249268.73</v>
      </c>
      <c r="E87" s="19">
        <v>31182.57</v>
      </c>
      <c r="F87" s="19">
        <v>165118.62</v>
      </c>
      <c r="G87" s="19">
        <v>31759.27</v>
      </c>
      <c r="H87" s="19">
        <v>33171.480000000003</v>
      </c>
      <c r="I87" s="19">
        <v>66023.61</v>
      </c>
      <c r="J87" s="19">
        <v>18637.2</v>
      </c>
      <c r="K87" s="19">
        <v>107359.5</v>
      </c>
      <c r="L87" s="19">
        <f t="shared" si="1"/>
        <v>827909.19999999984</v>
      </c>
    </row>
    <row r="88" spans="1:12">
      <c r="A88" s="67">
        <v>39814</v>
      </c>
      <c r="B88" s="19">
        <v>99534.15</v>
      </c>
      <c r="C88" s="19">
        <v>89831.05999999991</v>
      </c>
      <c r="D88" s="19">
        <v>301937.96000000002</v>
      </c>
      <c r="E88" s="19">
        <v>38008.85</v>
      </c>
      <c r="F88" s="19">
        <v>124397.34</v>
      </c>
      <c r="G88" s="19">
        <v>21360.01</v>
      </c>
      <c r="H88" s="19">
        <v>34158.519999999997</v>
      </c>
      <c r="I88" s="19">
        <v>61817.97</v>
      </c>
      <c r="J88" s="19">
        <v>11927</v>
      </c>
      <c r="K88" s="19">
        <v>58357.49</v>
      </c>
      <c r="L88" s="19">
        <f t="shared" si="1"/>
        <v>841330.34999999986</v>
      </c>
    </row>
    <row r="89" spans="1:12">
      <c r="A89" s="67">
        <v>39845</v>
      </c>
      <c r="B89" s="19">
        <v>111456.8</v>
      </c>
      <c r="C89" s="19">
        <v>76836.11</v>
      </c>
      <c r="D89" s="19">
        <v>319377.39</v>
      </c>
      <c r="E89" s="19">
        <v>34570.549999999901</v>
      </c>
      <c r="F89" s="19">
        <v>148074.10999999999</v>
      </c>
      <c r="G89" s="19">
        <v>31051.48</v>
      </c>
      <c r="H89" s="19">
        <v>34208.279999999897</v>
      </c>
      <c r="I89" s="19">
        <v>60520.369999999893</v>
      </c>
      <c r="J89" s="19">
        <v>14794.2</v>
      </c>
      <c r="K89" s="19">
        <v>101306.95</v>
      </c>
      <c r="L89" s="19">
        <f t="shared" si="1"/>
        <v>932196.23999999964</v>
      </c>
    </row>
    <row r="90" spans="1:12">
      <c r="A90" s="67">
        <v>39873</v>
      </c>
      <c r="B90" s="19">
        <v>107033.58</v>
      </c>
      <c r="C90" s="19">
        <v>87934.04</v>
      </c>
      <c r="D90" s="19">
        <v>360066.29</v>
      </c>
      <c r="E90" s="19">
        <v>43804.109999999906</v>
      </c>
      <c r="F90" s="19">
        <v>187267.397</v>
      </c>
      <c r="G90" s="19">
        <v>37251.19</v>
      </c>
      <c r="H90" s="19">
        <v>39911.07</v>
      </c>
      <c r="I90" s="19">
        <v>72516.63</v>
      </c>
      <c r="J90" s="19">
        <v>20580.75</v>
      </c>
      <c r="K90" s="19">
        <v>109717</v>
      </c>
      <c r="L90" s="19">
        <f t="shared" si="1"/>
        <v>1066082.0569999998</v>
      </c>
    </row>
    <row r="91" spans="1:12">
      <c r="A91" s="67">
        <v>39904</v>
      </c>
      <c r="B91" s="19">
        <v>90109.05</v>
      </c>
      <c r="C91" s="19">
        <v>73641.979999999894</v>
      </c>
      <c r="D91" s="19">
        <v>296162.21999999997</v>
      </c>
      <c r="E91" s="19">
        <v>34242.300000000003</v>
      </c>
      <c r="F91" s="19">
        <v>163626.70000000001</v>
      </c>
      <c r="G91" s="19">
        <v>29641.96</v>
      </c>
      <c r="H91" s="19">
        <v>42096.88</v>
      </c>
      <c r="I91" s="19">
        <v>62520.27</v>
      </c>
      <c r="J91" s="19">
        <v>15017.8</v>
      </c>
      <c r="K91" s="19">
        <v>88555.36</v>
      </c>
      <c r="L91" s="19">
        <f t="shared" si="1"/>
        <v>895614.5199999999</v>
      </c>
    </row>
    <row r="92" spans="1:12">
      <c r="A92" s="67">
        <v>39934</v>
      </c>
      <c r="B92" s="19">
        <v>103128.68</v>
      </c>
      <c r="C92" s="19">
        <v>83770.600000000006</v>
      </c>
      <c r="D92" s="19">
        <v>341522.76</v>
      </c>
      <c r="E92" s="19">
        <v>40837.139999999898</v>
      </c>
      <c r="F92" s="19">
        <v>185749.55999999991</v>
      </c>
      <c r="G92" s="19">
        <v>31781.09</v>
      </c>
      <c r="H92" s="19">
        <v>41943.499999999905</v>
      </c>
      <c r="I92" s="19">
        <v>68202.81</v>
      </c>
      <c r="J92" s="19">
        <v>18533.349999999999</v>
      </c>
      <c r="K92" s="19">
        <v>95008.75</v>
      </c>
      <c r="L92" s="19">
        <f t="shared" si="1"/>
        <v>1010478.2399999996</v>
      </c>
    </row>
    <row r="93" spans="1:12">
      <c r="A93" s="67">
        <v>39965</v>
      </c>
      <c r="B93" s="19">
        <v>102185.15</v>
      </c>
      <c r="C93" s="19">
        <v>84132.52</v>
      </c>
      <c r="D93" s="19">
        <v>323473.52</v>
      </c>
      <c r="E93" s="19">
        <v>34747.75</v>
      </c>
      <c r="F93" s="19">
        <v>191820.91</v>
      </c>
      <c r="G93" s="19">
        <v>30881.759999999998</v>
      </c>
      <c r="H93" s="19">
        <v>42846.769999999902</v>
      </c>
      <c r="I93" s="19">
        <v>68684.129999999903</v>
      </c>
      <c r="J93" s="19">
        <v>18789.3</v>
      </c>
      <c r="K93" s="19">
        <v>86734.58</v>
      </c>
      <c r="L93" s="19">
        <f t="shared" si="1"/>
        <v>984296.38999999978</v>
      </c>
    </row>
    <row r="94" spans="1:12">
      <c r="A94" s="67">
        <v>39995</v>
      </c>
      <c r="B94" s="19">
        <v>122639.06</v>
      </c>
      <c r="C94" s="19">
        <v>92910.61</v>
      </c>
      <c r="D94" s="19">
        <v>355993.75</v>
      </c>
      <c r="E94" s="19">
        <v>42042.089999999902</v>
      </c>
      <c r="F94" s="19">
        <v>205699.95</v>
      </c>
      <c r="G94" s="19">
        <v>32909.269999999997</v>
      </c>
      <c r="H94" s="19">
        <v>47703.01</v>
      </c>
      <c r="I94" s="19">
        <v>78767.23</v>
      </c>
      <c r="J94" s="19">
        <v>19296.63</v>
      </c>
      <c r="K94" s="19">
        <v>97902.83</v>
      </c>
      <c r="L94" s="19">
        <f t="shared" si="1"/>
        <v>1095864.4299999997</v>
      </c>
    </row>
    <row r="95" spans="1:12">
      <c r="A95" s="67">
        <v>40026</v>
      </c>
      <c r="B95" s="19">
        <v>117608.87</v>
      </c>
      <c r="C95" s="19">
        <v>83394.02</v>
      </c>
      <c r="D95" s="19">
        <v>335818.66</v>
      </c>
      <c r="E95" s="19">
        <v>39228.21</v>
      </c>
      <c r="F95" s="19">
        <v>179212.43</v>
      </c>
      <c r="G95" s="19">
        <v>30824.9</v>
      </c>
      <c r="H95" s="19">
        <v>42275.65</v>
      </c>
      <c r="I95" s="19">
        <v>74859.259999999995</v>
      </c>
      <c r="J95" s="19">
        <v>18672.209999999901</v>
      </c>
      <c r="K95" s="19">
        <v>84425.22</v>
      </c>
      <c r="L95" s="19">
        <f t="shared" si="1"/>
        <v>1006319.4299999998</v>
      </c>
    </row>
    <row r="96" spans="1:12">
      <c r="A96" s="67">
        <v>40057</v>
      </c>
      <c r="B96" s="19">
        <v>118897.92</v>
      </c>
      <c r="C96" s="19">
        <v>92469.99</v>
      </c>
      <c r="D96" s="19">
        <v>338030.72</v>
      </c>
      <c r="E96" s="19">
        <v>40380.720000000001</v>
      </c>
      <c r="F96" s="19">
        <v>182791.15</v>
      </c>
      <c r="G96" s="19">
        <v>30921.86</v>
      </c>
      <c r="H96" s="19">
        <v>45664.74</v>
      </c>
      <c r="I96" s="19">
        <v>78293.17</v>
      </c>
      <c r="J96" s="19">
        <v>22618.78</v>
      </c>
      <c r="K96" s="19">
        <v>96924.84</v>
      </c>
      <c r="L96" s="19">
        <f t="shared" si="1"/>
        <v>1046993.89</v>
      </c>
    </row>
    <row r="97" spans="1:12">
      <c r="A97" s="67">
        <v>40087</v>
      </c>
      <c r="B97" s="19">
        <v>127990.45</v>
      </c>
      <c r="C97" s="19">
        <v>91689.31</v>
      </c>
      <c r="D97" s="19">
        <v>360608.42</v>
      </c>
      <c r="E97" s="19">
        <v>36465.479999999901</v>
      </c>
      <c r="F97" s="19">
        <v>182608</v>
      </c>
      <c r="G97" s="19">
        <v>31042.959999999999</v>
      </c>
      <c r="H97" s="19">
        <v>41765.93</v>
      </c>
      <c r="I97" s="19">
        <v>81855.679999999993</v>
      </c>
      <c r="J97" s="19">
        <v>23322.359999999902</v>
      </c>
      <c r="K97" s="19">
        <v>107631.66</v>
      </c>
      <c r="L97" s="19">
        <f t="shared" si="1"/>
        <v>1084980.2499999995</v>
      </c>
    </row>
    <row r="98" spans="1:12">
      <c r="A98" s="67">
        <v>40118</v>
      </c>
      <c r="B98" s="19">
        <v>113267.25</v>
      </c>
      <c r="C98" s="19">
        <v>88431.93</v>
      </c>
      <c r="D98" s="19">
        <v>343402.4</v>
      </c>
      <c r="E98" s="19">
        <v>39648.870000000003</v>
      </c>
      <c r="F98" s="19">
        <v>179623.4</v>
      </c>
      <c r="G98" s="19">
        <v>31607.52</v>
      </c>
      <c r="H98" s="19">
        <v>42478.080000000002</v>
      </c>
      <c r="I98" s="19">
        <v>72773.149999999994</v>
      </c>
      <c r="J98" s="19">
        <v>18738.04</v>
      </c>
      <c r="K98" s="19">
        <v>95014.36</v>
      </c>
      <c r="L98" s="19">
        <f t="shared" si="1"/>
        <v>1024985.0000000001</v>
      </c>
    </row>
    <row r="99" spans="1:12">
      <c r="A99" s="67">
        <v>40148</v>
      </c>
      <c r="B99" s="19">
        <v>87047.87</v>
      </c>
      <c r="C99" s="19">
        <v>67961.5</v>
      </c>
      <c r="D99" s="19">
        <v>263910.78999999998</v>
      </c>
      <c r="E99" s="19">
        <v>30470.85</v>
      </c>
      <c r="F99" s="19">
        <v>138043.74</v>
      </c>
      <c r="G99" s="19">
        <v>24290.93</v>
      </c>
      <c r="H99" s="19">
        <v>32645.15</v>
      </c>
      <c r="I99" s="19">
        <v>55927.45</v>
      </c>
      <c r="J99" s="19">
        <v>14400.51</v>
      </c>
      <c r="K99" s="19">
        <v>73020.210000000006</v>
      </c>
      <c r="L99" s="19">
        <f t="shared" si="1"/>
        <v>787719</v>
      </c>
    </row>
    <row r="100" spans="1:12">
      <c r="A100" s="67">
        <v>40179</v>
      </c>
      <c r="B100" s="19">
        <v>74335</v>
      </c>
      <c r="C100" s="19">
        <v>58036</v>
      </c>
      <c r="D100" s="19">
        <v>225368</v>
      </c>
      <c r="E100" s="19">
        <v>26021</v>
      </c>
      <c r="F100" s="19">
        <v>117883</v>
      </c>
      <c r="G100" s="19">
        <v>20743</v>
      </c>
      <c r="H100" s="19">
        <v>27877</v>
      </c>
      <c r="I100" s="19">
        <v>47759</v>
      </c>
      <c r="J100" s="19">
        <v>12297</v>
      </c>
      <c r="K100" s="19">
        <v>62356</v>
      </c>
      <c r="L100" s="19">
        <f t="shared" si="1"/>
        <v>672675</v>
      </c>
    </row>
    <row r="101" spans="1:12">
      <c r="A101" s="67">
        <v>40210</v>
      </c>
      <c r="B101" s="19">
        <v>92890</v>
      </c>
      <c r="C101" s="19">
        <v>72523</v>
      </c>
      <c r="D101" s="19">
        <v>281623</v>
      </c>
      <c r="E101" s="19">
        <v>32516</v>
      </c>
      <c r="F101" s="19">
        <v>147308</v>
      </c>
      <c r="G101" s="19">
        <v>25921</v>
      </c>
      <c r="H101" s="19">
        <v>34836</v>
      </c>
      <c r="I101" s="19">
        <v>59681</v>
      </c>
      <c r="J101" s="19">
        <v>15367</v>
      </c>
      <c r="K101" s="19">
        <v>77921</v>
      </c>
      <c r="L101" s="19">
        <f t="shared" si="1"/>
        <v>840586</v>
      </c>
    </row>
    <row r="102" spans="1:12">
      <c r="A102" s="67">
        <v>40238</v>
      </c>
      <c r="B102" s="19">
        <v>113912</v>
      </c>
      <c r="C102" s="19">
        <v>88935</v>
      </c>
      <c r="D102" s="19">
        <v>345356</v>
      </c>
      <c r="E102" s="19">
        <v>39874</v>
      </c>
      <c r="F102" s="19">
        <v>180645</v>
      </c>
      <c r="G102" s="19">
        <v>31787</v>
      </c>
      <c r="H102" s="19">
        <v>42720</v>
      </c>
      <c r="I102" s="19">
        <v>73187</v>
      </c>
      <c r="J102" s="19">
        <v>18845</v>
      </c>
      <c r="K102" s="19">
        <v>95555</v>
      </c>
      <c r="L102" s="19">
        <f t="shared" si="1"/>
        <v>1030816</v>
      </c>
    </row>
    <row r="103" spans="1:12">
      <c r="A103" s="67">
        <v>40269</v>
      </c>
      <c r="B103" s="19">
        <v>89269</v>
      </c>
      <c r="C103" s="19">
        <v>69696</v>
      </c>
      <c r="D103" s="19">
        <v>270645</v>
      </c>
      <c r="E103" s="19">
        <v>31248</v>
      </c>
      <c r="F103" s="19">
        <v>141566</v>
      </c>
      <c r="G103" s="19">
        <v>24911</v>
      </c>
      <c r="H103" s="19">
        <v>33478</v>
      </c>
      <c r="I103" s="19">
        <v>57355</v>
      </c>
      <c r="J103" s="19">
        <v>14768</v>
      </c>
      <c r="K103" s="19">
        <v>74884</v>
      </c>
      <c r="L103" s="19">
        <f t="shared" si="1"/>
        <v>807820</v>
      </c>
    </row>
    <row r="104" spans="1:12">
      <c r="A104" s="67">
        <v>40299</v>
      </c>
      <c r="B104" s="19">
        <v>103801</v>
      </c>
      <c r="C104" s="19">
        <v>81041</v>
      </c>
      <c r="D104" s="19">
        <v>314701</v>
      </c>
      <c r="E104" s="19">
        <v>36335</v>
      </c>
      <c r="F104" s="19">
        <v>164611</v>
      </c>
      <c r="G104" s="19">
        <v>28966</v>
      </c>
      <c r="H104" s="19">
        <v>38928</v>
      </c>
      <c r="I104" s="19">
        <v>66691</v>
      </c>
      <c r="J104" s="19">
        <v>17172</v>
      </c>
      <c r="K104" s="19">
        <v>87073</v>
      </c>
      <c r="L104" s="19">
        <f t="shared" si="1"/>
        <v>939319</v>
      </c>
    </row>
    <row r="105" spans="1:12">
      <c r="A105" s="67">
        <v>40330</v>
      </c>
      <c r="B105" s="19">
        <v>99882</v>
      </c>
      <c r="C105" s="19">
        <v>77981</v>
      </c>
      <c r="D105" s="19">
        <v>302821</v>
      </c>
      <c r="E105" s="19">
        <v>34963</v>
      </c>
      <c r="F105" s="19">
        <v>158396</v>
      </c>
      <c r="G105" s="19">
        <v>27872</v>
      </c>
      <c r="H105" s="19">
        <v>37458</v>
      </c>
      <c r="I105" s="19">
        <v>64173</v>
      </c>
      <c r="J105" s="19">
        <v>16524</v>
      </c>
      <c r="K105" s="19">
        <v>83786</v>
      </c>
      <c r="L105" s="19">
        <f t="shared" si="1"/>
        <v>903856</v>
      </c>
    </row>
    <row r="106" spans="1:12">
      <c r="A106" s="67">
        <v>40360</v>
      </c>
      <c r="B106" s="19">
        <v>107859</v>
      </c>
      <c r="C106" s="19">
        <v>84209</v>
      </c>
      <c r="D106" s="19">
        <v>327005</v>
      </c>
      <c r="E106" s="19">
        <v>37756</v>
      </c>
      <c r="F106" s="19">
        <v>171046</v>
      </c>
      <c r="G106" s="19">
        <v>30098</v>
      </c>
      <c r="H106" s="19">
        <v>40450</v>
      </c>
      <c r="I106" s="19">
        <v>69298</v>
      </c>
      <c r="J106" s="19">
        <v>17843</v>
      </c>
      <c r="K106" s="19">
        <v>90477</v>
      </c>
      <c r="L106" s="19">
        <f t="shared" si="1"/>
        <v>976041</v>
      </c>
    </row>
    <row r="107" spans="1:12">
      <c r="A107" s="67">
        <v>40391</v>
      </c>
      <c r="B107" s="19">
        <v>107192</v>
      </c>
      <c r="C107" s="19">
        <v>83688</v>
      </c>
      <c r="D107" s="19">
        <v>324982</v>
      </c>
      <c r="E107" s="19">
        <v>37522</v>
      </c>
      <c r="F107" s="19">
        <v>169988</v>
      </c>
      <c r="G107" s="19">
        <v>29912</v>
      </c>
      <c r="H107" s="19">
        <v>40200</v>
      </c>
      <c r="I107" s="19">
        <v>68870</v>
      </c>
      <c r="J107" s="19">
        <v>17733</v>
      </c>
      <c r="K107" s="19">
        <v>89918</v>
      </c>
      <c r="L107" s="19">
        <f t="shared" si="1"/>
        <v>970005</v>
      </c>
    </row>
    <row r="108" spans="1:12">
      <c r="A108" s="67">
        <v>40422</v>
      </c>
      <c r="B108" s="19">
        <v>108304</v>
      </c>
      <c r="C108" s="19">
        <v>84557</v>
      </c>
      <c r="D108" s="19">
        <v>328355</v>
      </c>
      <c r="E108" s="19">
        <v>37911</v>
      </c>
      <c r="F108" s="19">
        <v>171752</v>
      </c>
      <c r="G108" s="19">
        <v>30223</v>
      </c>
      <c r="H108" s="19">
        <v>40617</v>
      </c>
      <c r="I108" s="19">
        <v>69584</v>
      </c>
      <c r="J108" s="19">
        <v>17917</v>
      </c>
      <c r="K108" s="19">
        <v>90851</v>
      </c>
      <c r="L108" s="19">
        <f t="shared" si="1"/>
        <v>980071</v>
      </c>
    </row>
    <row r="109" spans="1:12">
      <c r="A109" s="67">
        <v>40452</v>
      </c>
      <c r="B109" s="19">
        <v>105730</v>
      </c>
      <c r="C109" s="19">
        <v>82548</v>
      </c>
      <c r="D109" s="19">
        <v>320553</v>
      </c>
      <c r="E109" s="19">
        <v>37011</v>
      </c>
      <c r="F109" s="19">
        <v>167671</v>
      </c>
      <c r="G109" s="19">
        <v>29504</v>
      </c>
      <c r="H109" s="19">
        <v>39652</v>
      </c>
      <c r="I109" s="19">
        <v>67931</v>
      </c>
      <c r="J109" s="19">
        <v>17491</v>
      </c>
      <c r="K109" s="19">
        <v>88692</v>
      </c>
      <c r="L109" s="19">
        <f t="shared" si="1"/>
        <v>956783</v>
      </c>
    </row>
    <row r="110" spans="1:12">
      <c r="A110" s="67">
        <v>40483</v>
      </c>
      <c r="B110" s="19">
        <v>115579</v>
      </c>
      <c r="C110" s="19">
        <v>90237</v>
      </c>
      <c r="D110" s="19">
        <v>350412</v>
      </c>
      <c r="E110" s="19">
        <v>40458</v>
      </c>
      <c r="F110" s="19">
        <v>183290</v>
      </c>
      <c r="G110" s="19">
        <v>32253</v>
      </c>
      <c r="H110" s="19">
        <v>43345</v>
      </c>
      <c r="I110" s="19">
        <v>74259</v>
      </c>
      <c r="J110" s="19">
        <v>19121</v>
      </c>
      <c r="K110" s="19">
        <v>96954</v>
      </c>
      <c r="L110" s="19">
        <f t="shared" si="1"/>
        <v>1045908</v>
      </c>
    </row>
    <row r="111" spans="1:12">
      <c r="A111" s="67">
        <v>40513</v>
      </c>
      <c r="B111" s="19">
        <v>82494</v>
      </c>
      <c r="C111" s="19">
        <v>64406</v>
      </c>
      <c r="D111" s="19">
        <v>250106</v>
      </c>
      <c r="E111" s="19">
        <v>28877</v>
      </c>
      <c r="F111" s="19">
        <v>130823</v>
      </c>
      <c r="G111" s="19">
        <v>23020</v>
      </c>
      <c r="H111" s="19">
        <v>30938</v>
      </c>
      <c r="I111" s="19">
        <v>53002</v>
      </c>
      <c r="J111" s="19">
        <v>13647</v>
      </c>
      <c r="K111" s="19">
        <v>69201</v>
      </c>
      <c r="L111" s="19">
        <f t="shared" si="1"/>
        <v>746514</v>
      </c>
    </row>
    <row r="112" spans="1:12">
      <c r="A112" s="67">
        <v>40544</v>
      </c>
      <c r="B112" s="19">
        <v>70929.143780290789</v>
      </c>
      <c r="C112" s="19">
        <v>55376.905402979719</v>
      </c>
      <c r="D112" s="19">
        <v>215043.57206964638</v>
      </c>
      <c r="E112" s="19">
        <v>24828.725542990487</v>
      </c>
      <c r="F112" s="19">
        <v>112482.88817088497</v>
      </c>
      <c r="G112" s="19">
        <v>19792.81996050978</v>
      </c>
      <c r="H112" s="19">
        <v>26600.793394363667</v>
      </c>
      <c r="I112" s="19">
        <v>45571.635253993896</v>
      </c>
      <c r="J112" s="19">
        <v>11733.823371028542</v>
      </c>
      <c r="K112" s="19">
        <v>59499.693053311792</v>
      </c>
      <c r="L112" s="19">
        <f>SUM(B112:K112)</f>
        <v>641860</v>
      </c>
    </row>
    <row r="113" spans="1:12">
      <c r="A113" s="67">
        <v>40575</v>
      </c>
      <c r="B113" s="19">
        <v>81408.33</v>
      </c>
      <c r="C113" s="19">
        <v>63558.622600000002</v>
      </c>
      <c r="D113" s="19">
        <v>246815.47284999999</v>
      </c>
      <c r="E113" s="19">
        <v>28497.337169999999</v>
      </c>
      <c r="F113" s="19">
        <v>129101.69468</v>
      </c>
      <c r="G113" s="19">
        <v>22717.2981</v>
      </c>
      <c r="H113" s="19">
        <v>30531.139640000001</v>
      </c>
      <c r="I113" s="19">
        <v>52304.992129999999</v>
      </c>
      <c r="J113" s="19">
        <v>13467.62875</v>
      </c>
      <c r="K113" s="19">
        <v>68290.771349999995</v>
      </c>
      <c r="L113" s="19">
        <f>SUM(B113:K113)</f>
        <v>736693.28726999997</v>
      </c>
    </row>
    <row r="114" spans="1:12">
      <c r="A114" s="67">
        <v>40603</v>
      </c>
      <c r="B114" s="19">
        <v>111488.47</v>
      </c>
      <c r="C114" s="19">
        <v>87044.21</v>
      </c>
      <c r="D114" s="19">
        <v>338013.79</v>
      </c>
      <c r="E114" s="19">
        <v>338013.79</v>
      </c>
      <c r="F114" s="19">
        <v>176805.53</v>
      </c>
      <c r="G114" s="19">
        <v>31110.99</v>
      </c>
      <c r="H114" s="19">
        <v>41812.28</v>
      </c>
      <c r="I114" s="19">
        <v>71631.83</v>
      </c>
      <c r="J114" s="19">
        <v>18444.46</v>
      </c>
      <c r="K114" s="19">
        <v>93524.7</v>
      </c>
      <c r="L114" s="19">
        <f>SUM(B114:K114)</f>
        <v>1307890.05</v>
      </c>
    </row>
    <row r="115" spans="1:12">
      <c r="A115" s="67">
        <v>40634</v>
      </c>
      <c r="B115" s="19">
        <v>69587.099177687007</v>
      </c>
      <c r="C115" s="19">
        <v>54329.869932858659</v>
      </c>
      <c r="D115" s="19">
        <v>210976.06889892617</v>
      </c>
      <c r="E115" s="19">
        <v>210976.06889892617</v>
      </c>
      <c r="F115" s="19">
        <v>110355.66235031759</v>
      </c>
      <c r="G115" s="19">
        <v>19418.362693882413</v>
      </c>
      <c r="H115" s="19">
        <v>26097.723605007926</v>
      </c>
      <c r="I115" s="19">
        <v>44710.015829342839</v>
      </c>
      <c r="J115" s="19">
        <v>11512.369550850241</v>
      </c>
      <c r="K115" s="19">
        <v>58374.759062200988</v>
      </c>
      <c r="L115" s="19">
        <f>SUM(B115:K115)</f>
        <v>816338.00000000012</v>
      </c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63" t="s">
        <v>18</v>
      </c>
      <c r="B117" s="55">
        <f>AVERAGE(B4:B15)</f>
        <v>64890.583333333336</v>
      </c>
      <c r="C117" s="55">
        <f t="shared" ref="C117:L117" si="2">AVERAGE(C4:C15)</f>
        <v>48896</v>
      </c>
      <c r="D117" s="55">
        <f t="shared" si="2"/>
        <v>257535.66666666666</v>
      </c>
      <c r="E117" s="55">
        <f t="shared" si="2"/>
        <v>29297</v>
      </c>
      <c r="F117" s="55">
        <f>AVERAGE(F4:F15)</f>
        <v>105870.91666666667</v>
      </c>
      <c r="G117" s="55">
        <f t="shared" si="2"/>
        <v>18269.083333333332</v>
      </c>
      <c r="H117" s="55">
        <f t="shared" si="2"/>
        <v>24023.583333333332</v>
      </c>
      <c r="I117" s="55">
        <f t="shared" si="2"/>
        <v>59548.833333333336</v>
      </c>
      <c r="J117" s="55">
        <f t="shared" si="2"/>
        <v>13396.166666666666</v>
      </c>
      <c r="K117" s="55">
        <f t="shared" si="2"/>
        <v>87632.833333333328</v>
      </c>
      <c r="L117" s="55">
        <f t="shared" si="2"/>
        <v>709360.66666666663</v>
      </c>
    </row>
    <row r="118" spans="1:12">
      <c r="A118" s="63" t="s">
        <v>19</v>
      </c>
      <c r="B118" s="55">
        <f>AVERAGE(B16:B27)</f>
        <v>64205.75</v>
      </c>
      <c r="C118" s="55">
        <f t="shared" ref="C118:L118" si="3">AVERAGE(C16:C27)</f>
        <v>52205</v>
      </c>
      <c r="D118" s="55">
        <f t="shared" si="3"/>
        <v>267456.33333333331</v>
      </c>
      <c r="E118" s="55">
        <f t="shared" si="3"/>
        <v>32393.25</v>
      </c>
      <c r="F118" s="55">
        <f>AVERAGE(F16:F27)</f>
        <v>120019.5</v>
      </c>
      <c r="G118" s="55">
        <f t="shared" si="3"/>
        <v>30597</v>
      </c>
      <c r="H118" s="55">
        <f t="shared" si="3"/>
        <v>30320.583333333332</v>
      </c>
      <c r="I118" s="55">
        <f>AVERAGE(I16:I27)</f>
        <v>57980.083333333336</v>
      </c>
      <c r="J118" s="55">
        <f>AVERAGE(J16:J27)</f>
        <v>13071.166666666666</v>
      </c>
      <c r="K118" s="55">
        <f t="shared" si="3"/>
        <v>90540.666666666672</v>
      </c>
      <c r="L118" s="55">
        <f t="shared" si="3"/>
        <v>758789.33333333337</v>
      </c>
    </row>
    <row r="119" spans="1:12">
      <c r="A119" s="63" t="s">
        <v>20</v>
      </c>
      <c r="B119" s="55">
        <f>AVERAGE(B28:B39)</f>
        <v>71458.333333333328</v>
      </c>
      <c r="C119" s="55">
        <f t="shared" ref="C119:L119" si="4">AVERAGE(C28:C39)</f>
        <v>62360.333333333336</v>
      </c>
      <c r="D119" s="55">
        <f t="shared" si="4"/>
        <v>317479.91666666669</v>
      </c>
      <c r="E119" s="55">
        <f t="shared" si="4"/>
        <v>38315.833333333336</v>
      </c>
      <c r="F119" s="55">
        <f>AVERAGE(F28:F39)</f>
        <v>134766.16666666666</v>
      </c>
      <c r="G119" s="55">
        <f t="shared" si="4"/>
        <v>40062.666666666664</v>
      </c>
      <c r="H119" s="55">
        <f t="shared" si="4"/>
        <v>38158.25</v>
      </c>
      <c r="I119" s="55">
        <f>AVERAGE(I28:I39)</f>
        <v>60282.416666666664</v>
      </c>
      <c r="J119" s="55">
        <f>AVERAGE(J28:J39)</f>
        <v>14959.416666666666</v>
      </c>
      <c r="K119" s="55">
        <f t="shared" si="4"/>
        <v>113012.33333333333</v>
      </c>
      <c r="L119" s="55">
        <f t="shared" si="4"/>
        <v>890855.66666666663</v>
      </c>
    </row>
    <row r="120" spans="1:12">
      <c r="A120" s="63" t="s">
        <v>21</v>
      </c>
      <c r="B120" s="55">
        <f>AVERAGE(B40:B51)</f>
        <v>78330.435833333308</v>
      </c>
      <c r="C120" s="55">
        <f t="shared" ref="C120:L120" si="5">AVERAGE(C40:C51)</f>
        <v>72835.585833333302</v>
      </c>
      <c r="D120" s="55">
        <f t="shared" si="5"/>
        <v>359880.74500000005</v>
      </c>
      <c r="E120" s="55">
        <f t="shared" si="5"/>
        <v>42348.073333333276</v>
      </c>
      <c r="F120" s="55">
        <f>AVERAGE(F40:F51)</f>
        <v>154524.12000000002</v>
      </c>
      <c r="G120" s="55">
        <f t="shared" si="5"/>
        <v>32984.628333333334</v>
      </c>
      <c r="H120" s="55">
        <f t="shared" si="5"/>
        <v>39322.341666666631</v>
      </c>
      <c r="I120" s="55">
        <f>AVERAGE(I40:I51)</f>
        <v>65529.352499999979</v>
      </c>
      <c r="J120" s="55">
        <f>AVERAGE(J40:J51)</f>
        <v>13649.462499999992</v>
      </c>
      <c r="K120" s="55">
        <f t="shared" si="5"/>
        <v>135164.07916666669</v>
      </c>
      <c r="L120" s="55">
        <f t="shared" si="5"/>
        <v>994568.8241666666</v>
      </c>
    </row>
    <row r="121" spans="1:12">
      <c r="A121" s="63" t="s">
        <v>22</v>
      </c>
      <c r="B121" s="55">
        <f>AVERAGE(B52:B63)</f>
        <v>90956.720833333282</v>
      </c>
      <c r="C121" s="55">
        <f t="shared" ref="C121:L121" si="6">AVERAGE(C52:C63)</f>
        <v>81636.404999999955</v>
      </c>
      <c r="D121" s="55">
        <f t="shared" si="6"/>
        <v>412334.15749999997</v>
      </c>
      <c r="E121" s="55">
        <f t="shared" si="6"/>
        <v>43573.721666666635</v>
      </c>
      <c r="F121" s="55">
        <f>AVERAGE(F52:F63)</f>
        <v>165973.48750000002</v>
      </c>
      <c r="G121" s="55">
        <f t="shared" si="6"/>
        <v>30863.757500000003</v>
      </c>
      <c r="H121" s="55">
        <f t="shared" si="6"/>
        <v>42051.011666666607</v>
      </c>
      <c r="I121" s="55">
        <f>AVERAGE(I52:I63)</f>
        <v>73733.733333333294</v>
      </c>
      <c r="J121" s="55">
        <f>AVERAGE(J52:J63)</f>
        <v>18542.933333333316</v>
      </c>
      <c r="K121" s="55">
        <f t="shared" si="6"/>
        <v>144664.27833333335</v>
      </c>
      <c r="L121" s="55">
        <f t="shared" si="6"/>
        <v>1104330.2066666665</v>
      </c>
    </row>
    <row r="122" spans="1:12">
      <c r="A122" s="63" t="s">
        <v>23</v>
      </c>
      <c r="B122" s="55">
        <f>AVERAGE(B64:B75)</f>
        <v>91014.517499999958</v>
      </c>
      <c r="C122" s="55">
        <f t="shared" ref="C122:L122" si="7">AVERAGE(C64:C75)</f>
        <v>87560.431666666627</v>
      </c>
      <c r="D122" s="55">
        <f t="shared" si="7"/>
        <v>455099.8575000001</v>
      </c>
      <c r="E122" s="55">
        <f t="shared" si="7"/>
        <v>45574.163333333301</v>
      </c>
      <c r="F122" s="55">
        <f>AVERAGE(F64:F75)</f>
        <v>176981.66416666665</v>
      </c>
      <c r="G122" s="55">
        <f t="shared" si="7"/>
        <v>34939.121666666659</v>
      </c>
      <c r="H122" s="55">
        <f t="shared" si="7"/>
        <v>47174.274166666619</v>
      </c>
      <c r="I122" s="55">
        <f>AVERAGE(I64:I75)</f>
        <v>75556.986666666635</v>
      </c>
      <c r="J122" s="55">
        <f>AVERAGE(J64:J75)</f>
        <v>20861.836666666659</v>
      </c>
      <c r="K122" s="55">
        <f t="shared" si="7"/>
        <v>142259.82166666668</v>
      </c>
      <c r="L122" s="55">
        <f t="shared" si="7"/>
        <v>1177022.6749999998</v>
      </c>
    </row>
    <row r="123" spans="1:12">
      <c r="A123" s="63" t="s">
        <v>24</v>
      </c>
      <c r="B123" s="55">
        <f>AVERAGE(B76:B87)</f>
        <v>91572.079999999973</v>
      </c>
      <c r="C123" s="55">
        <f t="shared" ref="C123:L123" si="8">AVERAGE(C76:C87)</f>
        <v>95048.792499999967</v>
      </c>
      <c r="D123" s="55">
        <f t="shared" si="8"/>
        <v>404819.18250000011</v>
      </c>
      <c r="E123" s="55">
        <f t="shared" si="8"/>
        <v>44412.119999999944</v>
      </c>
      <c r="F123" s="55">
        <f>AVERAGE(F76:F87)</f>
        <v>179746.96</v>
      </c>
      <c r="G123" s="55">
        <f t="shared" si="8"/>
        <v>38374.309166666666</v>
      </c>
      <c r="H123" s="55">
        <f t="shared" si="8"/>
        <v>40893.044166666594</v>
      </c>
      <c r="I123" s="55">
        <f>AVERAGE(I76:I87)</f>
        <v>75871.791666666628</v>
      </c>
      <c r="J123" s="55">
        <f>AVERAGE(J76:J87)</f>
        <v>20931.527499999949</v>
      </c>
      <c r="K123" s="55">
        <f t="shared" si="8"/>
        <v>131068.09583333333</v>
      </c>
      <c r="L123" s="55">
        <f t="shared" si="8"/>
        <v>1122737.9033333333</v>
      </c>
    </row>
    <row r="124" spans="1:12">
      <c r="A124" s="63" t="s">
        <v>25</v>
      </c>
      <c r="B124" s="55">
        <f>AVERAGE(B88:B99)</f>
        <v>108408.23583333334</v>
      </c>
      <c r="C124" s="55">
        <f t="shared" ref="C124:L124" si="9">AVERAGE(C88:C99)</f>
        <v>84416.972499999974</v>
      </c>
      <c r="D124" s="55">
        <f t="shared" si="9"/>
        <v>328358.74000000005</v>
      </c>
      <c r="E124" s="55">
        <f t="shared" si="9"/>
        <v>37870.576666666624</v>
      </c>
      <c r="F124" s="55">
        <f t="shared" si="9"/>
        <v>172409.55724999998</v>
      </c>
      <c r="G124" s="55">
        <f t="shared" si="9"/>
        <v>30297.077499999999</v>
      </c>
      <c r="H124" s="55">
        <f t="shared" si="9"/>
        <v>40641.464999999982</v>
      </c>
      <c r="I124" s="55">
        <f t="shared" si="9"/>
        <v>69728.176666666652</v>
      </c>
      <c r="J124" s="55">
        <f t="shared" si="9"/>
        <v>18057.577499999985</v>
      </c>
      <c r="K124" s="55">
        <f t="shared" si="9"/>
        <v>91216.604166666672</v>
      </c>
      <c r="L124" s="55">
        <f t="shared" si="9"/>
        <v>981404.98308333324</v>
      </c>
    </row>
    <row r="125" spans="1:12">
      <c r="A125" s="63" t="s">
        <v>437</v>
      </c>
      <c r="B125" s="55">
        <f>AVERAGE(B100:B111)</f>
        <v>100103.91666666667</v>
      </c>
      <c r="C125" s="55">
        <f>AVERAGE(C100:C111)</f>
        <v>78154.75</v>
      </c>
      <c r="D125" s="55">
        <f t="shared" ref="D125:K125" si="10">AVERAGE(D100:D111)</f>
        <v>303493.91666666669</v>
      </c>
      <c r="E125" s="55">
        <f t="shared" si="10"/>
        <v>35041</v>
      </c>
      <c r="F125" s="55">
        <f t="shared" si="10"/>
        <v>158748.25</v>
      </c>
      <c r="G125" s="55">
        <f t="shared" si="10"/>
        <v>27934.166666666668</v>
      </c>
      <c r="H125" s="55">
        <f t="shared" si="10"/>
        <v>37541.583333333336</v>
      </c>
      <c r="I125" s="55">
        <f>AVERAGE(I100:I111)</f>
        <v>64315.833333333336</v>
      </c>
      <c r="J125" s="55">
        <f t="shared" si="10"/>
        <v>16560.416666666668</v>
      </c>
      <c r="K125" s="55">
        <f t="shared" si="10"/>
        <v>83972.333333333328</v>
      </c>
      <c r="L125" s="55">
        <f>AVERAGE(L100:L111)</f>
        <v>905866.16666666663</v>
      </c>
    </row>
    <row r="126" spans="1:12">
      <c r="A126" s="63" t="s">
        <v>479</v>
      </c>
      <c r="B126" s="55">
        <f>AVERAGE(B112:B115)</f>
        <v>83353.26073949445</v>
      </c>
      <c r="C126" s="55">
        <f t="shared" ref="C126:K126" si="11">AVERAGE(C112:C115)</f>
        <v>65077.401983959593</v>
      </c>
      <c r="D126" s="55">
        <f t="shared" si="11"/>
        <v>252712.22595464313</v>
      </c>
      <c r="E126" s="55">
        <f>AVERAGE(E112:E115)</f>
        <v>150578.98040297916</v>
      </c>
      <c r="F126" s="55">
        <f t="shared" si="11"/>
        <v>132186.44380030065</v>
      </c>
      <c r="G126" s="55">
        <f t="shared" si="11"/>
        <v>23259.867688598049</v>
      </c>
      <c r="H126" s="55">
        <f t="shared" si="11"/>
        <v>31260.484159842897</v>
      </c>
      <c r="I126" s="55">
        <f t="shared" si="11"/>
        <v>53554.61830333418</v>
      </c>
      <c r="J126" s="55">
        <f t="shared" si="11"/>
        <v>13789.570417969695</v>
      </c>
      <c r="K126" s="55">
        <f t="shared" si="11"/>
        <v>69922.480866378202</v>
      </c>
      <c r="L126" s="55">
        <f>AVERAGE(L112:L115)</f>
        <v>875695.3343175</v>
      </c>
    </row>
    <row r="127" spans="1:12">
      <c r="A127" s="63"/>
      <c r="B127" s="55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63" t="s">
        <v>224</v>
      </c>
      <c r="B128" s="69">
        <f>(B118-B117)/B117*100</f>
        <v>-1.0553662768223984</v>
      </c>
      <c r="C128" s="69">
        <f t="shared" ref="C128:L128" si="12">(C118-C117)/C117*100</f>
        <v>6.7674247382198942</v>
      </c>
      <c r="D128" s="69">
        <f t="shared" si="12"/>
        <v>3.8521525173859379</v>
      </c>
      <c r="E128" s="69">
        <f t="shared" si="12"/>
        <v>10.568488241116839</v>
      </c>
      <c r="F128" s="69">
        <f t="shared" ref="F128:L136" si="13">(F118-F117)/F117*100</f>
        <v>13.363994361057605</v>
      </c>
      <c r="G128" s="69">
        <f t="shared" si="12"/>
        <v>67.47966737977184</v>
      </c>
      <c r="H128" s="69">
        <f t="shared" si="12"/>
        <v>26.21174332166656</v>
      </c>
      <c r="I128" s="69">
        <f t="shared" ref="I128:J135" si="14">(I118-I117)/I117*100</f>
        <v>-2.6343925013924143</v>
      </c>
      <c r="J128" s="69">
        <f t="shared" si="14"/>
        <v>-2.4260671585154956</v>
      </c>
      <c r="K128" s="69">
        <f t="shared" si="12"/>
        <v>3.3182007504797593</v>
      </c>
      <c r="L128" s="69">
        <f t="shared" si="12"/>
        <v>6.96805856165318</v>
      </c>
    </row>
    <row r="129" spans="1:12">
      <c r="A129" s="63" t="s">
        <v>225</v>
      </c>
      <c r="B129" s="69">
        <f t="shared" ref="B129:L135" si="15">(B119-B118)/B118*100</f>
        <v>11.295847074963424</v>
      </c>
      <c r="C129" s="69">
        <f t="shared" si="15"/>
        <v>19.452798263257037</v>
      </c>
      <c r="D129" s="69">
        <f t="shared" si="15"/>
        <v>18.703458134598936</v>
      </c>
      <c r="E129" s="69">
        <f t="shared" si="15"/>
        <v>18.283387228306317</v>
      </c>
      <c r="F129" s="69">
        <f t="shared" si="13"/>
        <v>12.286892268895185</v>
      </c>
      <c r="G129" s="69">
        <f t="shared" si="15"/>
        <v>30.936584196707727</v>
      </c>
      <c r="H129" s="69">
        <f t="shared" si="15"/>
        <v>25.84932677746416</v>
      </c>
      <c r="I129" s="69">
        <f t="shared" si="14"/>
        <v>3.9709038017365068</v>
      </c>
      <c r="J129" s="69">
        <f t="shared" si="14"/>
        <v>14.445917859920691</v>
      </c>
      <c r="K129" s="69">
        <f t="shared" si="15"/>
        <v>24.819418162004538</v>
      </c>
      <c r="L129" s="69">
        <f t="shared" si="15"/>
        <v>17.404874782987626</v>
      </c>
    </row>
    <row r="130" spans="1:12">
      <c r="A130" s="63" t="s">
        <v>226</v>
      </c>
      <c r="B130" s="69">
        <f t="shared" si="15"/>
        <v>9.6169364431486581</v>
      </c>
      <c r="C130" s="69">
        <f t="shared" si="15"/>
        <v>16.797941800610374</v>
      </c>
      <c r="D130" s="69">
        <f t="shared" si="15"/>
        <v>13.35543639374565</v>
      </c>
      <c r="E130" s="69">
        <f t="shared" si="15"/>
        <v>10.523691250353265</v>
      </c>
      <c r="F130" s="69">
        <f t="shared" si="13"/>
        <v>14.660915140669605</v>
      </c>
      <c r="G130" s="69">
        <f t="shared" si="15"/>
        <v>-17.66741688022098</v>
      </c>
      <c r="H130" s="69">
        <f t="shared" si="15"/>
        <v>3.0506945854870984</v>
      </c>
      <c r="I130" s="69">
        <f t="shared" si="14"/>
        <v>8.7039241680478661</v>
      </c>
      <c r="J130" s="69">
        <f t="shared" si="14"/>
        <v>-8.7567195690563278</v>
      </c>
      <c r="K130" s="69">
        <f t="shared" si="15"/>
        <v>19.601175535413567</v>
      </c>
      <c r="L130" s="69">
        <f t="shared" si="15"/>
        <v>11.64197090288101</v>
      </c>
    </row>
    <row r="131" spans="1:12">
      <c r="A131" s="63" t="s">
        <v>227</v>
      </c>
      <c r="B131" s="69">
        <f t="shared" si="15"/>
        <v>16.119257943190064</v>
      </c>
      <c r="C131" s="69">
        <f t="shared" si="15"/>
        <v>12.083130884407533</v>
      </c>
      <c r="D131" s="69">
        <f t="shared" si="15"/>
        <v>14.575220605370234</v>
      </c>
      <c r="E131" s="69">
        <f t="shared" si="15"/>
        <v>2.894224546382421</v>
      </c>
      <c r="F131" s="69">
        <f t="shared" si="13"/>
        <v>7.4094371157072372</v>
      </c>
      <c r="G131" s="69">
        <f t="shared" si="15"/>
        <v>-6.4298764015177285</v>
      </c>
      <c r="H131" s="69">
        <f t="shared" si="15"/>
        <v>6.9392357737256978</v>
      </c>
      <c r="I131" s="69">
        <f t="shared" si="14"/>
        <v>12.520161607477073</v>
      </c>
      <c r="J131" s="69">
        <f t="shared" si="14"/>
        <v>35.851014890390928</v>
      </c>
      <c r="K131" s="69">
        <f t="shared" si="15"/>
        <v>7.0286419478005344</v>
      </c>
      <c r="L131" s="69">
        <f t="shared" si="15"/>
        <v>11.036077125378153</v>
      </c>
    </row>
    <row r="132" spans="1:12">
      <c r="A132" s="63" t="s">
        <v>228</v>
      </c>
      <c r="B132" s="69">
        <f t="shared" si="15"/>
        <v>6.3543041280678184E-2</v>
      </c>
      <c r="C132" s="69">
        <f t="shared" si="15"/>
        <v>7.2565991442992566</v>
      </c>
      <c r="D132" s="69">
        <f t="shared" si="15"/>
        <v>10.371612252375703</v>
      </c>
      <c r="E132" s="69">
        <f t="shared" si="15"/>
        <v>4.5909359819429403</v>
      </c>
      <c r="F132" s="69">
        <f t="shared" si="13"/>
        <v>6.6324910276206834</v>
      </c>
      <c r="G132" s="69">
        <f t="shared" si="15"/>
        <v>13.204368154676743</v>
      </c>
      <c r="H132" s="69">
        <f t="shared" si="15"/>
        <v>12.183446478319016</v>
      </c>
      <c r="I132" s="69">
        <f t="shared" si="14"/>
        <v>2.4727533123690226</v>
      </c>
      <c r="J132" s="69">
        <f t="shared" si="14"/>
        <v>12.505590629314375</v>
      </c>
      <c r="K132" s="69">
        <f t="shared" si="15"/>
        <v>-1.6620942601506299</v>
      </c>
      <c r="L132" s="69">
        <f t="shared" si="15"/>
        <v>6.582493885841421</v>
      </c>
    </row>
    <row r="133" spans="1:12">
      <c r="A133" s="63" t="s">
        <v>229</v>
      </c>
      <c r="B133" s="69">
        <f t="shared" si="15"/>
        <v>0.61260831273430072</v>
      </c>
      <c r="C133" s="69">
        <f t="shared" si="15"/>
        <v>8.5522200962196528</v>
      </c>
      <c r="D133" s="69">
        <f t="shared" si="15"/>
        <v>-11.048273070487607</v>
      </c>
      <c r="E133" s="69">
        <f t="shared" si="15"/>
        <v>-2.5497853352437283</v>
      </c>
      <c r="F133" s="69">
        <f t="shared" si="13"/>
        <v>1.5624758905697773</v>
      </c>
      <c r="G133" s="69">
        <f t="shared" si="15"/>
        <v>9.8319228879680622</v>
      </c>
      <c r="H133" s="69">
        <f t="shared" si="15"/>
        <v>-13.314947841716551</v>
      </c>
      <c r="I133" s="69">
        <f t="shared" si="14"/>
        <v>0.41664578470924529</v>
      </c>
      <c r="J133" s="69">
        <f t="shared" si="14"/>
        <v>0.33405895390142404</v>
      </c>
      <c r="K133" s="69">
        <f t="shared" si="15"/>
        <v>-7.8671023920984755</v>
      </c>
      <c r="L133" s="69">
        <f t="shared" si="15"/>
        <v>-4.6120412817592067</v>
      </c>
    </row>
    <row r="134" spans="1:12">
      <c r="A134" s="63" t="s">
        <v>230</v>
      </c>
      <c r="B134" s="69">
        <f>(B124-B123)/B123*100</f>
        <v>18.385686809050718</v>
      </c>
      <c r="C134" s="69">
        <f t="shared" si="15"/>
        <v>-11.185644467813724</v>
      </c>
      <c r="D134" s="69">
        <f t="shared" si="15"/>
        <v>-18.887554198348798</v>
      </c>
      <c r="E134" s="69">
        <f t="shared" si="15"/>
        <v>-14.729185036276874</v>
      </c>
      <c r="F134" s="69">
        <f t="shared" si="13"/>
        <v>-4.0820733491125578</v>
      </c>
      <c r="G134" s="69">
        <f t="shared" si="15"/>
        <v>-21.048539614317921</v>
      </c>
      <c r="H134" s="69">
        <f t="shared" si="15"/>
        <v>-0.61521261572324604</v>
      </c>
      <c r="I134" s="69">
        <f t="shared" si="14"/>
        <v>-8.0973638094526521</v>
      </c>
      <c r="J134" s="69">
        <f t="shared" si="14"/>
        <v>-13.730244961816435</v>
      </c>
      <c r="K134" s="69">
        <f t="shared" si="15"/>
        <v>-30.405180920108855</v>
      </c>
      <c r="L134" s="69">
        <f t="shared" si="15"/>
        <v>-12.588238076793537</v>
      </c>
    </row>
    <row r="135" spans="1:12">
      <c r="A135" s="63" t="s">
        <v>438</v>
      </c>
      <c r="B135" s="69">
        <f>(B125-B124)/B124*100</f>
        <v>-7.6602290433299887</v>
      </c>
      <c r="C135" s="69">
        <f t="shared" si="15"/>
        <v>-7.4182031344466619</v>
      </c>
      <c r="D135" s="69">
        <f t="shared" si="15"/>
        <v>-7.5724566775147686</v>
      </c>
      <c r="E135" s="69">
        <f t="shared" si="15"/>
        <v>-7.4717020856912244</v>
      </c>
      <c r="F135" s="69">
        <f t="shared" si="13"/>
        <v>-7.9237528753644453</v>
      </c>
      <c r="G135" s="69">
        <f t="shared" si="15"/>
        <v>-7.7991378321335834</v>
      </c>
      <c r="H135" s="69">
        <f t="shared" si="15"/>
        <v>-7.627386627589944</v>
      </c>
      <c r="I135" s="69">
        <f t="shared" si="14"/>
        <v>-7.7620606074454699</v>
      </c>
      <c r="J135" s="69">
        <f t="shared" si="14"/>
        <v>-8.2910392234690296</v>
      </c>
      <c r="K135" s="69">
        <f t="shared" si="15"/>
        <v>-7.9418335066463923</v>
      </c>
      <c r="L135" s="69">
        <f t="shared" si="15"/>
        <v>-7.6970076287306206</v>
      </c>
    </row>
    <row r="136" spans="1:12">
      <c r="A136" s="63" t="s">
        <v>480</v>
      </c>
      <c r="B136" s="69">
        <f>(B126-B125)/B125*100</f>
        <v>-16.733267273597075</v>
      </c>
      <c r="C136" s="69">
        <f>(C126-C125)/C125*100</f>
        <v>-16.732633673628801</v>
      </c>
      <c r="D136" s="69">
        <f>(D126-D125)/D125*100</f>
        <v>-16.732358681112572</v>
      </c>
      <c r="E136" s="69">
        <f>(E126-E125)/E125*100</f>
        <v>329.72226935013026</v>
      </c>
      <c r="F136" s="69">
        <f>(F126-F125)/F125*100</f>
        <v>-16.732030872591885</v>
      </c>
      <c r="G136" s="69">
        <f>(G126-G125)/G125*100</f>
        <v>-16.733268022082701</v>
      </c>
      <c r="H136" s="69">
        <f t="shared" si="13"/>
        <v>-16.731044926156386</v>
      </c>
      <c r="I136" s="69">
        <f t="shared" si="13"/>
        <v>-16.731828652870583</v>
      </c>
      <c r="J136" s="69">
        <f t="shared" si="13"/>
        <v>-16.731742349660923</v>
      </c>
      <c r="K136" s="69">
        <f t="shared" si="13"/>
        <v>-16.731525621877594</v>
      </c>
      <c r="L136" s="69">
        <f t="shared" si="13"/>
        <v>-3.3306059393063352</v>
      </c>
    </row>
    <row r="137" spans="1:12">
      <c r="A137" s="63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168" customFormat="1"/>
    <row r="218" spans="1:12" s="168" customFormat="1"/>
    <row r="219" spans="1:12" s="168" customFormat="1"/>
    <row r="220" spans="1:12" s="168" customFormat="1"/>
    <row r="221" spans="1:12" s="168" customFormat="1"/>
    <row r="222" spans="1:12" s="168" customFormat="1"/>
    <row r="223" spans="1:12" s="168" customFormat="1"/>
    <row r="224" spans="1:12" s="168" customFormat="1"/>
    <row r="225" s="168" customFormat="1"/>
    <row r="226" s="168" customFormat="1"/>
    <row r="227" s="168" customFormat="1"/>
    <row r="228" s="168" customFormat="1"/>
    <row r="229" s="168" customFormat="1"/>
    <row r="230" s="168" customFormat="1"/>
    <row r="231" s="168" customFormat="1"/>
    <row r="232" s="168" customFormat="1"/>
    <row r="233" s="168" customFormat="1"/>
    <row r="234" s="168" customFormat="1"/>
    <row r="235" s="168" customFormat="1"/>
    <row r="236" s="168" customFormat="1"/>
    <row r="237" s="168" customFormat="1"/>
    <row r="238" s="168" customFormat="1"/>
    <row r="239" s="168" customFormat="1"/>
    <row r="240" s="168" customFormat="1"/>
    <row r="241" s="168" customFormat="1"/>
    <row r="242" s="168" customFormat="1"/>
    <row r="243" s="168" customFormat="1"/>
    <row r="244" s="168" customFormat="1"/>
    <row r="245" s="168" customFormat="1"/>
    <row r="246" s="168" customFormat="1"/>
    <row r="247" s="168" customFormat="1"/>
    <row r="248" s="168" customFormat="1"/>
    <row r="249" s="168" customFormat="1"/>
    <row r="250" s="168" customFormat="1"/>
    <row r="251" s="168" customFormat="1"/>
    <row r="252" s="168" customFormat="1"/>
    <row r="253" s="168" customFormat="1"/>
    <row r="254" s="168" customFormat="1"/>
    <row r="255" s="168" customFormat="1"/>
    <row r="256" s="168" customFormat="1"/>
    <row r="257" s="168" customFormat="1"/>
    <row r="258" s="168" customFormat="1"/>
    <row r="259" s="168" customFormat="1"/>
    <row r="260" s="168" customFormat="1"/>
    <row r="261" s="168" customFormat="1"/>
    <row r="262" s="168" customFormat="1"/>
    <row r="263" s="168" customFormat="1"/>
    <row r="264" s="168" customFormat="1"/>
    <row r="265" s="168" customFormat="1"/>
    <row r="266" s="168" customFormat="1"/>
    <row r="267" s="168" customFormat="1"/>
    <row r="268" s="168" customFormat="1"/>
    <row r="269" s="168" customFormat="1"/>
    <row r="270" s="168" customFormat="1"/>
    <row r="271" s="168" customFormat="1"/>
    <row r="272" s="168" customFormat="1"/>
    <row r="273" s="168" customFormat="1"/>
    <row r="274" s="168" customFormat="1"/>
    <row r="275" s="168" customFormat="1"/>
    <row r="276" s="168" customFormat="1"/>
    <row r="277" s="168" customFormat="1"/>
    <row r="278" s="168" customFormat="1"/>
    <row r="279" s="168" customFormat="1"/>
    <row r="280" s="168" customFormat="1"/>
    <row r="281" s="168" customFormat="1"/>
    <row r="282" s="168" customFormat="1"/>
    <row r="283" s="168" customFormat="1"/>
    <row r="284" s="168" customFormat="1"/>
    <row r="285" s="168" customFormat="1"/>
    <row r="286" s="168" customFormat="1"/>
    <row r="287" s="168" customFormat="1"/>
    <row r="288" s="168" customFormat="1"/>
    <row r="289" s="168" customFormat="1"/>
    <row r="290" s="168" customFormat="1"/>
    <row r="291" s="168" customFormat="1"/>
    <row r="292" s="168" customFormat="1"/>
    <row r="293" s="168" customFormat="1"/>
    <row r="294" s="168" customFormat="1"/>
    <row r="295" s="168" customFormat="1"/>
    <row r="296" s="168" customFormat="1"/>
    <row r="297" s="168" customFormat="1"/>
    <row r="298" s="168" customFormat="1"/>
    <row r="299" s="168" customFormat="1"/>
    <row r="300" s="168" customFormat="1"/>
    <row r="301" s="168" customFormat="1"/>
    <row r="302" s="168" customFormat="1"/>
    <row r="303" s="168" customFormat="1"/>
    <row r="304" s="168" customFormat="1"/>
    <row r="305" s="168" customFormat="1"/>
    <row r="306" s="168" customFormat="1"/>
    <row r="307" s="168" customFormat="1"/>
    <row r="308" s="168" customFormat="1"/>
    <row r="309" s="168" customFormat="1"/>
    <row r="310" s="168" customFormat="1"/>
    <row r="311" s="168" customFormat="1"/>
    <row r="312" s="168" customFormat="1"/>
    <row r="313" s="168" customFormat="1"/>
    <row r="314" s="168" customFormat="1"/>
    <row r="315" s="168" customFormat="1"/>
    <row r="316" s="168" customFormat="1"/>
    <row r="317" s="168" customFormat="1"/>
    <row r="318" s="168" customFormat="1"/>
    <row r="319" s="168" customFormat="1"/>
    <row r="320" s="168" customFormat="1"/>
    <row r="321" s="168" customFormat="1"/>
    <row r="322" s="168" customFormat="1"/>
    <row r="323" s="168" customFormat="1"/>
    <row r="324" s="168" customFormat="1"/>
    <row r="325" s="168" customFormat="1"/>
    <row r="326" s="168" customFormat="1"/>
    <row r="327" s="168" customFormat="1"/>
    <row r="328" s="168" customFormat="1"/>
    <row r="329" s="168" customFormat="1"/>
    <row r="330" s="168" customFormat="1"/>
    <row r="331" s="168" customFormat="1"/>
    <row r="332" s="168" customFormat="1"/>
    <row r="333" s="168" customFormat="1"/>
    <row r="334" s="168" customFormat="1"/>
    <row r="335" s="168" customFormat="1"/>
    <row r="336" s="168" customFormat="1"/>
    <row r="337" s="168" customFormat="1"/>
    <row r="338" s="168" customFormat="1"/>
    <row r="339" s="168" customFormat="1"/>
    <row r="340" s="168" customFormat="1"/>
    <row r="341" s="168" customFormat="1"/>
    <row r="342" s="168" customFormat="1"/>
    <row r="343" s="168" customFormat="1"/>
    <row r="344" s="168" customFormat="1"/>
    <row r="345" s="168" customFormat="1"/>
    <row r="346" s="168" customFormat="1"/>
    <row r="347" s="168" customFormat="1"/>
    <row r="348" s="168" customFormat="1"/>
    <row r="349" s="168" customFormat="1"/>
    <row r="350" s="168" customFormat="1"/>
    <row r="351" s="168" customFormat="1"/>
    <row r="352" s="168" customFormat="1"/>
    <row r="353" s="168" customFormat="1"/>
    <row r="354" s="168" customFormat="1"/>
    <row r="355" s="168" customFormat="1"/>
    <row r="356" s="168" customFormat="1"/>
    <row r="357" s="168" customFormat="1"/>
    <row r="358" s="168" customFormat="1"/>
    <row r="359" s="168" customFormat="1"/>
    <row r="360" s="168" customFormat="1"/>
    <row r="361" s="168" customFormat="1"/>
    <row r="362" s="168" customFormat="1"/>
    <row r="363" s="168" customFormat="1"/>
    <row r="364" s="168" customFormat="1"/>
    <row r="365" s="168" customFormat="1"/>
    <row r="366" s="168" customFormat="1"/>
    <row r="367" s="168" customFormat="1"/>
    <row r="368" s="168" customFormat="1"/>
    <row r="369" s="168" customFormat="1"/>
    <row r="370" s="168" customFormat="1"/>
    <row r="371" s="168" customFormat="1"/>
    <row r="372" s="168" customFormat="1"/>
    <row r="373" s="168" customFormat="1"/>
    <row r="374" s="168" customFormat="1"/>
    <row r="375" s="168" customFormat="1"/>
    <row r="376" s="168" customFormat="1"/>
    <row r="377" s="168" customFormat="1"/>
    <row r="378" s="168" customFormat="1"/>
    <row r="379" s="168" customFormat="1"/>
    <row r="380" s="168" customFormat="1"/>
    <row r="381" s="168" customFormat="1"/>
    <row r="382" s="168" customFormat="1"/>
    <row r="383" s="168" customFormat="1"/>
    <row r="384" s="168" customFormat="1"/>
    <row r="385" s="168" customFormat="1"/>
    <row r="386" s="168" customFormat="1"/>
    <row r="387" s="168" customFormat="1"/>
    <row r="388" s="168" customFormat="1"/>
    <row r="389" s="168" customFormat="1"/>
    <row r="390" s="168" customFormat="1"/>
    <row r="391" s="168" customFormat="1"/>
    <row r="392" s="168" customFormat="1"/>
    <row r="393" s="168" customFormat="1"/>
    <row r="394" s="168" customFormat="1"/>
    <row r="395" s="168" customFormat="1"/>
    <row r="396" s="168" customFormat="1"/>
    <row r="397" s="168" customFormat="1"/>
    <row r="398" s="168" customFormat="1"/>
    <row r="399" s="168" customFormat="1"/>
    <row r="400" s="168" customFormat="1"/>
    <row r="401" s="168" customFormat="1"/>
    <row r="402" s="168" customFormat="1"/>
    <row r="403" s="168" customFormat="1"/>
    <row r="404" s="168" customFormat="1"/>
    <row r="405" s="168" customFormat="1"/>
    <row r="406" s="168" customFormat="1"/>
    <row r="407" s="168" customFormat="1"/>
    <row r="408" s="168" customFormat="1"/>
    <row r="409" s="168" customFormat="1"/>
    <row r="410" s="168" customFormat="1"/>
    <row r="411" s="168" customFormat="1"/>
    <row r="412" s="168" customFormat="1"/>
    <row r="413" s="168" customFormat="1"/>
    <row r="414" s="168" customFormat="1"/>
    <row r="415" s="168" customFormat="1"/>
    <row r="416" s="168" customFormat="1"/>
    <row r="417" s="168" customFormat="1"/>
    <row r="418" s="168" customFormat="1"/>
    <row r="419" s="168" customFormat="1"/>
    <row r="420" s="168" customFormat="1"/>
    <row r="421" s="168" customFormat="1"/>
    <row r="422" s="168" customFormat="1"/>
    <row r="423" s="168" customFormat="1"/>
    <row r="424" s="168" customFormat="1"/>
    <row r="425" s="168" customFormat="1"/>
    <row r="426" s="168" customFormat="1"/>
    <row r="427" s="168" customFormat="1"/>
    <row r="428" s="168" customFormat="1"/>
    <row r="429" s="168" customFormat="1"/>
    <row r="430" s="168" customFormat="1"/>
    <row r="431" s="168" customFormat="1"/>
    <row r="432" s="168" customFormat="1"/>
    <row r="433" s="168" customFormat="1"/>
    <row r="434" s="168" customFormat="1"/>
    <row r="435" s="168" customFormat="1"/>
    <row r="436" s="168" customFormat="1"/>
    <row r="437" s="168" customFormat="1"/>
    <row r="438" s="168" customFormat="1"/>
    <row r="439" s="168" customFormat="1"/>
    <row r="440" s="168" customFormat="1"/>
    <row r="441" s="168" customFormat="1"/>
    <row r="442" s="168" customFormat="1"/>
    <row r="443" s="168" customFormat="1"/>
    <row r="444" s="168" customFormat="1"/>
    <row r="445" s="168" customFormat="1"/>
    <row r="446" s="168" customFormat="1"/>
    <row r="447" s="168" customFormat="1"/>
    <row r="448" s="168" customFormat="1"/>
    <row r="449" s="168" customFormat="1"/>
    <row r="450" s="168" customFormat="1"/>
    <row r="451" s="168" customFormat="1"/>
    <row r="452" s="168" customFormat="1"/>
    <row r="453" s="168" customFormat="1"/>
    <row r="454" s="168" customFormat="1"/>
    <row r="455" s="168" customFormat="1"/>
    <row r="456" s="168" customFormat="1"/>
    <row r="457" s="168" customFormat="1"/>
    <row r="458" s="168" customFormat="1"/>
    <row r="459" s="168" customFormat="1"/>
    <row r="460" s="168" customFormat="1"/>
    <row r="461" s="168" customFormat="1"/>
    <row r="462" s="168" customFormat="1"/>
    <row r="463" s="168" customFormat="1"/>
    <row r="464" s="168" customFormat="1"/>
    <row r="465" s="168" customFormat="1"/>
    <row r="466" s="168" customFormat="1"/>
    <row r="467" s="168" customFormat="1"/>
    <row r="468" s="168" customFormat="1"/>
    <row r="469" s="168" customFormat="1"/>
    <row r="470" s="168" customFormat="1"/>
    <row r="471" s="168" customFormat="1"/>
    <row r="472" s="168" customFormat="1"/>
    <row r="473" s="168" customFormat="1"/>
    <row r="474" s="168" customFormat="1"/>
    <row r="475" s="168" customFormat="1"/>
    <row r="476" s="168" customFormat="1"/>
    <row r="477" s="168" customFormat="1"/>
    <row r="478" s="168" customFormat="1"/>
    <row r="479" s="168" customFormat="1"/>
    <row r="480" s="168" customFormat="1"/>
    <row r="481" s="168" customFormat="1"/>
    <row r="482" s="168" customFormat="1"/>
    <row r="483" s="168" customFormat="1"/>
    <row r="484" s="168" customFormat="1"/>
    <row r="485" s="168" customFormat="1"/>
    <row r="486" s="168" customFormat="1"/>
    <row r="487" s="168" customFormat="1"/>
    <row r="488" s="168" customFormat="1"/>
    <row r="489" s="168" customFormat="1"/>
    <row r="490" s="168" customFormat="1"/>
    <row r="491" s="168" customFormat="1"/>
    <row r="492" s="168" customFormat="1"/>
    <row r="493" s="168" customFormat="1"/>
    <row r="494" s="168" customFormat="1"/>
    <row r="495" s="168" customFormat="1"/>
    <row r="496" s="168" customFormat="1"/>
    <row r="497" s="168" customFormat="1"/>
    <row r="498" s="168" customFormat="1"/>
    <row r="499" s="168" customFormat="1"/>
    <row r="500" s="168" customFormat="1"/>
    <row r="501" s="168" customFormat="1"/>
    <row r="502" s="168" customFormat="1"/>
    <row r="503" s="168" customFormat="1"/>
    <row r="504" s="168" customFormat="1"/>
    <row r="505" s="168" customFormat="1"/>
    <row r="506" s="168" customFormat="1"/>
    <row r="507" s="168" customFormat="1"/>
    <row r="508" s="168" customFormat="1"/>
    <row r="509" s="168" customFormat="1"/>
    <row r="510" s="168" customFormat="1"/>
    <row r="511" s="168" customFormat="1"/>
    <row r="512" s="168" customFormat="1"/>
    <row r="513" s="168" customFormat="1"/>
    <row r="514" s="168" customFormat="1"/>
    <row r="515" s="168" customFormat="1"/>
    <row r="516" s="168" customFormat="1"/>
    <row r="517" s="168" customFormat="1"/>
    <row r="518" s="168" customFormat="1"/>
    <row r="519" s="168" customFormat="1"/>
    <row r="520" s="168" customFormat="1"/>
    <row r="521" s="168" customFormat="1"/>
    <row r="522" s="168" customFormat="1"/>
    <row r="523" s="168" customFormat="1"/>
    <row r="524" s="168" customFormat="1"/>
    <row r="525" s="168" customFormat="1"/>
    <row r="526" s="168" customFormat="1"/>
    <row r="527" s="168" customFormat="1"/>
    <row r="528" s="168" customFormat="1"/>
    <row r="529" s="168" customFormat="1"/>
    <row r="530" s="168" customFormat="1"/>
    <row r="531" s="168" customFormat="1"/>
    <row r="532" s="168" customFormat="1"/>
    <row r="533" s="168" customFormat="1"/>
    <row r="534" s="168" customFormat="1"/>
    <row r="535" s="168" customFormat="1"/>
    <row r="536" s="168" customFormat="1"/>
    <row r="537" s="168" customFormat="1"/>
    <row r="538" s="168" customFormat="1"/>
    <row r="539" s="168" customFormat="1"/>
    <row r="540" s="168" customFormat="1"/>
    <row r="541" s="168" customFormat="1"/>
    <row r="542" s="168" customFormat="1"/>
    <row r="543" s="168" customFormat="1"/>
    <row r="544" s="168" customFormat="1"/>
    <row r="545" s="168" customFormat="1"/>
    <row r="546" s="168" customFormat="1"/>
    <row r="547" s="168" customFormat="1"/>
    <row r="548" s="168" customFormat="1"/>
    <row r="549" s="168" customFormat="1"/>
    <row r="550" s="168" customFormat="1"/>
    <row r="551" s="168" customFormat="1"/>
    <row r="552" s="168" customFormat="1"/>
    <row r="553" s="168" customFormat="1"/>
    <row r="554" s="168" customFormat="1"/>
    <row r="555" s="168" customFormat="1"/>
    <row r="556" s="168" customFormat="1"/>
    <row r="557" s="168" customFormat="1"/>
    <row r="558" s="168" customFormat="1"/>
    <row r="559" s="168" customFormat="1"/>
    <row r="560" s="168" customFormat="1"/>
    <row r="561" s="168" customFormat="1"/>
    <row r="562" s="168" customFormat="1"/>
    <row r="563" s="168" customFormat="1"/>
    <row r="564" s="168" customFormat="1"/>
    <row r="565" s="168" customFormat="1"/>
    <row r="566" s="168" customFormat="1"/>
    <row r="567" s="168" customFormat="1"/>
    <row r="568" s="168" customFormat="1"/>
    <row r="569" s="168" customFormat="1"/>
    <row r="570" s="168" customFormat="1"/>
    <row r="571" s="168" customFormat="1"/>
    <row r="572" s="168" customFormat="1"/>
    <row r="573" s="168" customFormat="1"/>
    <row r="574" s="168" customFormat="1"/>
    <row r="575" s="168" customFormat="1"/>
    <row r="576" s="168" customFormat="1"/>
    <row r="577" s="168" customFormat="1"/>
    <row r="578" s="168" customFormat="1"/>
    <row r="579" s="168" customFormat="1"/>
    <row r="580" s="168" customFormat="1"/>
    <row r="581" s="168" customFormat="1"/>
    <row r="582" s="168" customFormat="1"/>
    <row r="583" s="168" customFormat="1"/>
    <row r="584" s="168" customFormat="1"/>
    <row r="585" s="168" customFormat="1"/>
    <row r="586" s="168" customFormat="1"/>
    <row r="587" s="168" customFormat="1"/>
    <row r="588" s="168" customFormat="1"/>
    <row r="589" s="168" customFormat="1"/>
    <row r="590" s="168" customFormat="1"/>
    <row r="591" s="168" customFormat="1"/>
    <row r="592" s="168" customFormat="1"/>
    <row r="593" s="168" customFormat="1"/>
    <row r="594" s="168" customFormat="1"/>
    <row r="595" s="168" customFormat="1"/>
    <row r="596" s="168" customFormat="1"/>
    <row r="597" s="168" customFormat="1"/>
    <row r="598" s="168" customFormat="1"/>
    <row r="599" s="168" customFormat="1"/>
    <row r="600" s="168" customFormat="1"/>
    <row r="601" s="168" customFormat="1"/>
    <row r="602" s="168" customFormat="1"/>
    <row r="603" s="168" customFormat="1"/>
    <row r="604" s="168" customFormat="1"/>
    <row r="605" s="168" customFormat="1"/>
    <row r="606" s="168" customFormat="1"/>
    <row r="607" s="168" customFormat="1"/>
    <row r="608" s="168" customFormat="1"/>
    <row r="609" s="168" customFormat="1"/>
    <row r="610" s="168" customFormat="1"/>
    <row r="611" s="168" customFormat="1"/>
    <row r="612" s="168" customFormat="1"/>
    <row r="613" s="168" customFormat="1"/>
    <row r="614" s="168" customFormat="1"/>
    <row r="615" s="168" customFormat="1"/>
    <row r="616" s="168" customFormat="1"/>
    <row r="617" s="168" customFormat="1"/>
    <row r="618" s="168" customFormat="1"/>
    <row r="619" s="168" customFormat="1"/>
    <row r="620" s="168" customFormat="1"/>
    <row r="621" s="168" customFormat="1"/>
    <row r="622" s="168" customFormat="1"/>
    <row r="623" s="168" customFormat="1"/>
    <row r="624" s="168" customFormat="1"/>
    <row r="625" s="168" customFormat="1"/>
    <row r="626" s="168" customFormat="1"/>
    <row r="627" s="168" customFormat="1"/>
    <row r="628" s="168" customFormat="1"/>
    <row r="629" s="168" customFormat="1"/>
    <row r="630" s="168" customFormat="1"/>
    <row r="631" s="168" customFormat="1"/>
    <row r="632" s="168" customFormat="1"/>
    <row r="633" s="168" customFormat="1"/>
    <row r="634" s="168" customFormat="1"/>
    <row r="635" s="168" customFormat="1"/>
    <row r="636" s="168" customFormat="1"/>
    <row r="637" s="168" customFormat="1"/>
    <row r="638" s="168" customFormat="1"/>
    <row r="639" s="168" customFormat="1"/>
    <row r="640" s="168" customFormat="1"/>
    <row r="641" s="168" customFormat="1"/>
    <row r="642" s="168" customFormat="1"/>
    <row r="643" s="168" customFormat="1"/>
    <row r="644" s="168" customFormat="1"/>
    <row r="645" s="168" customFormat="1"/>
    <row r="646" s="168" customFormat="1"/>
    <row r="647" s="168" customFormat="1"/>
    <row r="648" s="168" customFormat="1"/>
    <row r="649" s="168" customFormat="1"/>
    <row r="650" s="168" customFormat="1"/>
    <row r="651" s="168" customFormat="1"/>
    <row r="652" s="168" customFormat="1"/>
    <row r="653" s="168" customFormat="1"/>
    <row r="654" s="168" customFormat="1"/>
    <row r="655" s="168" customFormat="1"/>
    <row r="656" s="168" customFormat="1"/>
    <row r="657" s="168" customFormat="1"/>
    <row r="658" s="168" customFormat="1"/>
    <row r="659" s="168" customFormat="1"/>
    <row r="660" s="168" customFormat="1"/>
    <row r="661" s="168" customFormat="1"/>
    <row r="662" s="168" customFormat="1"/>
    <row r="663" s="168" customFormat="1"/>
    <row r="664" s="168" customFormat="1"/>
    <row r="665" s="168" customFormat="1"/>
    <row r="666" s="168" customFormat="1"/>
    <row r="667" s="168" customFormat="1"/>
    <row r="668" s="168" customFormat="1"/>
    <row r="669" s="168" customFormat="1"/>
    <row r="670" s="168" customFormat="1"/>
    <row r="671" s="168" customFormat="1"/>
    <row r="672" s="168" customFormat="1"/>
    <row r="673" s="168" customFormat="1"/>
    <row r="674" s="168" customFormat="1"/>
    <row r="675" s="168" customFormat="1"/>
    <row r="676" s="168" customFormat="1"/>
    <row r="677" s="168" customFormat="1"/>
    <row r="678" s="168" customFormat="1"/>
    <row r="679" s="168" customFormat="1"/>
    <row r="680" s="168" customFormat="1"/>
    <row r="681" s="168" customFormat="1"/>
    <row r="682" s="168" customFormat="1"/>
    <row r="683" s="168" customFormat="1"/>
    <row r="684" s="168" customFormat="1"/>
    <row r="685" s="168" customFormat="1"/>
    <row r="686" s="168" customFormat="1"/>
    <row r="687" s="168" customFormat="1"/>
    <row r="688" s="168" customFormat="1"/>
    <row r="689" s="168" customFormat="1"/>
    <row r="690" s="168" customFormat="1"/>
    <row r="691" s="168" customFormat="1"/>
    <row r="692" s="168" customFormat="1"/>
    <row r="693" s="168" customFormat="1"/>
    <row r="694" s="168" customFormat="1"/>
    <row r="695" s="168" customFormat="1"/>
    <row r="696" s="168" customFormat="1"/>
    <row r="697" s="168" customFormat="1"/>
    <row r="698" s="168" customFormat="1"/>
    <row r="699" s="168" customFormat="1"/>
    <row r="700" s="168" customFormat="1"/>
    <row r="701" s="168" customFormat="1"/>
    <row r="702" s="168" customFormat="1"/>
    <row r="703" s="168" customFormat="1"/>
    <row r="704" s="168" customFormat="1"/>
    <row r="705" s="168" customFormat="1"/>
    <row r="706" s="168" customFormat="1"/>
    <row r="707" s="168" customFormat="1"/>
    <row r="708" s="168" customFormat="1"/>
    <row r="709" s="168" customFormat="1"/>
    <row r="710" s="168" customFormat="1"/>
    <row r="711" s="168" customFormat="1"/>
    <row r="712" s="168" customFormat="1"/>
    <row r="713" s="168" customFormat="1"/>
    <row r="714" s="168" customFormat="1"/>
    <row r="715" s="168" customFormat="1"/>
    <row r="716" s="168" customFormat="1"/>
    <row r="717" s="168" customFormat="1"/>
    <row r="718" s="168" customFormat="1"/>
    <row r="719" s="168" customFormat="1"/>
    <row r="720" s="168" customFormat="1"/>
    <row r="721" s="168" customFormat="1"/>
    <row r="722" s="168" customFormat="1"/>
    <row r="723" s="168" customFormat="1"/>
    <row r="724" s="168" customFormat="1"/>
    <row r="725" s="168" customFormat="1"/>
    <row r="726" s="168" customFormat="1"/>
    <row r="727" s="168" customFormat="1"/>
    <row r="728" s="168" customFormat="1"/>
    <row r="729" s="168" customFormat="1"/>
    <row r="730" s="168" customFormat="1"/>
    <row r="731" s="168" customFormat="1"/>
    <row r="732" s="168" customFormat="1"/>
    <row r="733" s="168" customFormat="1"/>
    <row r="734" s="168" customFormat="1"/>
    <row r="735" s="168" customFormat="1"/>
    <row r="736" s="168" customFormat="1"/>
    <row r="737" s="168" customFormat="1"/>
    <row r="738" s="168" customFormat="1"/>
  </sheetData>
  <mergeCells count="1">
    <mergeCell ref="B1:L1"/>
  </mergeCells>
  <conditionalFormatting sqref="F88:F11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F1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0"/>
  <sheetViews>
    <sheetView view="pageBreakPreview" topLeftCell="A13" zoomScale="80" zoomScaleSheetLayoutView="80" workbookViewId="0">
      <selection sqref="A1:K2"/>
    </sheetView>
  </sheetViews>
  <sheetFormatPr defaultRowHeight="12.75"/>
  <cols>
    <col min="1" max="1" width="10.5703125" customWidth="1"/>
    <col min="2" max="2" width="10" customWidth="1"/>
    <col min="3" max="3" width="12.42578125" customWidth="1"/>
    <col min="4" max="4" width="12" customWidth="1"/>
    <col min="5" max="5" width="11.85546875" customWidth="1"/>
    <col min="6" max="6" width="11.28515625" customWidth="1"/>
    <col min="7" max="7" width="12" customWidth="1"/>
    <col min="8" max="9" width="12.28515625" customWidth="1"/>
    <col min="10" max="10" width="11.5703125" customWidth="1"/>
  </cols>
  <sheetData>
    <row r="1" spans="1:11">
      <c r="A1" s="286" t="s">
        <v>355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3.5" thickBot="1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13.5" thickBot="1"/>
    <row r="4" spans="1:11" ht="15.75" thickBot="1">
      <c r="A4" s="150" t="s">
        <v>357</v>
      </c>
    </row>
    <row r="27" spans="1:1" ht="13.5" thickBot="1"/>
    <row r="28" spans="1:1" ht="15.75" thickBot="1">
      <c r="A28" s="150" t="s">
        <v>358</v>
      </c>
    </row>
    <row r="54" spans="1:1" ht="13.5" thickBot="1"/>
    <row r="55" spans="1:1" ht="15.75" thickBot="1">
      <c r="A55" s="150" t="s">
        <v>361</v>
      </c>
    </row>
    <row r="83" spans="1:1" ht="13.5" thickBot="1"/>
    <row r="84" spans="1:1" ht="15.75" thickBot="1">
      <c r="A84" s="150" t="s">
        <v>359</v>
      </c>
    </row>
    <row r="110" spans="1:1" ht="13.5" thickBot="1"/>
    <row r="111" spans="1:1" ht="15.75" thickBot="1">
      <c r="A111" s="150" t="s">
        <v>360</v>
      </c>
    </row>
    <row r="113" spans="1:7" ht="76.5">
      <c r="A113" s="1"/>
      <c r="B113" s="144" t="s">
        <v>31</v>
      </c>
      <c r="C113" s="144" t="s">
        <v>32</v>
      </c>
      <c r="D113" s="144" t="s">
        <v>33</v>
      </c>
      <c r="E113" s="144" t="s">
        <v>34</v>
      </c>
      <c r="F113" s="144" t="s">
        <v>35</v>
      </c>
      <c r="G113" s="144" t="s">
        <v>36</v>
      </c>
    </row>
    <row r="114" spans="1:7">
      <c r="A114" s="18" t="s">
        <v>37</v>
      </c>
      <c r="B114" s="19">
        <v>6250000</v>
      </c>
      <c r="C114" s="19">
        <f>SUM(D114:E114)</f>
        <v>3315000</v>
      </c>
      <c r="D114" s="19">
        <v>2562000</v>
      </c>
      <c r="E114" s="19">
        <v>753000</v>
      </c>
      <c r="F114" s="19">
        <f>B114-D114-E114</f>
        <v>2935000</v>
      </c>
      <c r="G114" s="19">
        <v>183000</v>
      </c>
    </row>
    <row r="115" spans="1:7">
      <c r="A115" s="18" t="s">
        <v>38</v>
      </c>
      <c r="B115" s="19">
        <v>6273000</v>
      </c>
      <c r="C115" s="19">
        <f>SUM(D115:E115)</f>
        <v>3359000</v>
      </c>
      <c r="D115" s="19">
        <v>2614000</v>
      </c>
      <c r="E115" s="19">
        <v>745000</v>
      </c>
      <c r="F115" s="19">
        <f>B115-D115-E115</f>
        <v>2914000</v>
      </c>
      <c r="G115" s="21">
        <v>167000</v>
      </c>
    </row>
    <row r="116" spans="1:7">
      <c r="A116" s="18" t="s">
        <v>39</v>
      </c>
      <c r="B116" s="19">
        <v>6295000</v>
      </c>
      <c r="C116" s="19">
        <f>SUM(D116:E116)</f>
        <v>3312000</v>
      </c>
      <c r="D116" s="19">
        <v>2583000</v>
      </c>
      <c r="E116" s="19">
        <v>729000</v>
      </c>
      <c r="F116" s="19">
        <f>B116-D116-E116</f>
        <v>2983000</v>
      </c>
      <c r="G116" s="21">
        <v>186000</v>
      </c>
    </row>
    <row r="117" spans="1:7">
      <c r="A117" s="18" t="s">
        <v>40</v>
      </c>
      <c r="B117" s="19">
        <v>6318000</v>
      </c>
      <c r="C117" s="19">
        <v>3321000</v>
      </c>
      <c r="D117" s="19">
        <v>2631000</v>
      </c>
      <c r="E117" s="19">
        <v>690000</v>
      </c>
      <c r="F117" s="19">
        <f>B117-D117-E117</f>
        <v>2997000</v>
      </c>
      <c r="G117" s="19">
        <v>224000</v>
      </c>
    </row>
    <row r="118" spans="1:7">
      <c r="A118" s="18" t="s">
        <v>41</v>
      </c>
      <c r="B118" s="19">
        <v>6340000</v>
      </c>
      <c r="C118" s="19">
        <v>3248000</v>
      </c>
      <c r="D118" s="19">
        <v>2514000</v>
      </c>
      <c r="E118" s="19">
        <v>733000</v>
      </c>
      <c r="F118" s="19">
        <f>B118-D118-E118</f>
        <v>3093000</v>
      </c>
      <c r="G118" s="19">
        <v>271000</v>
      </c>
    </row>
    <row r="119" spans="1:7">
      <c r="A119" s="18" t="s">
        <v>346</v>
      </c>
      <c r="B119" s="19">
        <v>6362000</v>
      </c>
      <c r="C119" s="19">
        <v>3043000</v>
      </c>
      <c r="D119" s="19">
        <v>2457000</v>
      </c>
      <c r="E119" s="19">
        <v>586000</v>
      </c>
      <c r="F119" s="19">
        <v>3319000</v>
      </c>
      <c r="G119" s="19">
        <v>448000</v>
      </c>
    </row>
    <row r="140" spans="1:1" ht="13.5" thickBot="1"/>
    <row r="141" spans="1:1" ht="15.75" thickBot="1">
      <c r="A141" s="150" t="s">
        <v>369</v>
      </c>
    </row>
    <row r="166" spans="1:1" ht="35.25" customHeight="1"/>
    <row r="167" spans="1:1" ht="13.5" thickBot="1"/>
    <row r="168" spans="1:1" ht="15.75" thickBot="1">
      <c r="A168" s="150" t="s">
        <v>365</v>
      </c>
    </row>
    <row r="196" spans="1:1" ht="13.5" thickBot="1"/>
    <row r="197" spans="1:1" ht="15.75" thickBot="1">
      <c r="A197" s="150" t="s">
        <v>362</v>
      </c>
    </row>
    <row r="226" spans="1:1" ht="13.5" thickBot="1"/>
    <row r="227" spans="1:1" ht="15.75" thickBot="1">
      <c r="A227" s="150" t="s">
        <v>366</v>
      </c>
    </row>
    <row r="285" spans="1:1" ht="13.5" thickBot="1"/>
    <row r="286" spans="1:1" ht="15.75" thickBot="1">
      <c r="A286" s="150" t="s">
        <v>363</v>
      </c>
    </row>
    <row r="326" spans="1:1" ht="13.5" thickBot="1"/>
    <row r="327" spans="1:1" ht="15.75" thickBot="1">
      <c r="A327" s="150" t="s">
        <v>364</v>
      </c>
    </row>
    <row r="360" spans="1:10" ht="18" hidden="1">
      <c r="A360" s="174" t="str">
        <f>Inflation!A55</f>
        <v>Feb Inflation Rate</v>
      </c>
      <c r="B360" s="175"/>
      <c r="C360" s="175"/>
    </row>
    <row r="361" spans="1:10" ht="13.5" hidden="1" thickBot="1"/>
    <row r="362" spans="1:10" ht="13.5" hidden="1" thickBot="1">
      <c r="A362" s="86" t="s">
        <v>258</v>
      </c>
      <c r="C362" s="281" t="s">
        <v>280</v>
      </c>
      <c r="D362" s="282"/>
      <c r="E362" s="283"/>
      <c r="F362" s="283"/>
      <c r="G362" s="283"/>
      <c r="H362" s="284"/>
      <c r="I362" s="281" t="s">
        <v>281</v>
      </c>
      <c r="J362" s="285"/>
    </row>
    <row r="363" spans="1:10" ht="25.5" hidden="1">
      <c r="C363" s="89" t="s">
        <v>277</v>
      </c>
      <c r="D363" s="126" t="s">
        <v>278</v>
      </c>
      <c r="E363" s="126" t="s">
        <v>306</v>
      </c>
      <c r="F363" s="126" t="s">
        <v>351</v>
      </c>
      <c r="G363" s="126" t="s">
        <v>353</v>
      </c>
      <c r="H363" s="90" t="s">
        <v>308</v>
      </c>
      <c r="I363" s="152" t="s">
        <v>367</v>
      </c>
      <c r="J363" s="90" t="str">
        <f>H363</f>
        <v>Year To Date</v>
      </c>
    </row>
    <row r="364" spans="1:10" hidden="1">
      <c r="C364" s="89"/>
      <c r="D364" s="126"/>
      <c r="E364" s="126"/>
      <c r="F364" s="126"/>
      <c r="G364" s="126"/>
      <c r="H364" s="90"/>
      <c r="I364" s="89"/>
      <c r="J364" s="90"/>
    </row>
    <row r="365" spans="1:10" hidden="1">
      <c r="A365" t="s">
        <v>259</v>
      </c>
      <c r="C365" s="91">
        <v>642990150</v>
      </c>
      <c r="D365" s="127">
        <v>24300741</v>
      </c>
      <c r="E365" s="127">
        <v>32435284</v>
      </c>
      <c r="F365" s="127">
        <v>65574859</v>
      </c>
      <c r="G365" s="127">
        <v>34978288</v>
      </c>
      <c r="H365" s="92">
        <f>SUM(D365:G365)</f>
        <v>157289172</v>
      </c>
      <c r="I365" s="91">
        <v>608347998</v>
      </c>
      <c r="J365" s="92">
        <v>174111002</v>
      </c>
    </row>
    <row r="366" spans="1:10" hidden="1">
      <c r="C366" s="91"/>
      <c r="D366" s="127"/>
      <c r="E366" s="127"/>
      <c r="F366" s="127"/>
      <c r="G366" s="127"/>
      <c r="H366" s="92"/>
      <c r="I366" s="91"/>
      <c r="J366" s="92"/>
    </row>
    <row r="367" spans="1:10" hidden="1">
      <c r="A367" t="s">
        <v>260</v>
      </c>
      <c r="C367" s="91">
        <f t="shared" ref="C367:I367" si="0">C369+C371+C378</f>
        <v>738562766</v>
      </c>
      <c r="D367" s="127">
        <f t="shared" si="0"/>
        <v>61667077</v>
      </c>
      <c r="E367" s="127">
        <f t="shared" si="0"/>
        <v>52349208</v>
      </c>
      <c r="F367" s="127">
        <f t="shared" si="0"/>
        <v>66052175</v>
      </c>
      <c r="G367" s="127">
        <f t="shared" si="0"/>
        <v>66614468</v>
      </c>
      <c r="H367" s="92">
        <f t="shared" si="0"/>
        <v>246682928</v>
      </c>
      <c r="I367" s="91">
        <f t="shared" si="0"/>
        <v>635636199</v>
      </c>
      <c r="J367" s="92">
        <v>193080773</v>
      </c>
    </row>
    <row r="368" spans="1:10" hidden="1">
      <c r="C368" s="91"/>
      <c r="D368" s="127"/>
      <c r="E368" s="127"/>
      <c r="F368" s="127"/>
      <c r="G368" s="127"/>
      <c r="H368" s="92"/>
      <c r="I368" s="91"/>
      <c r="J368" s="92"/>
    </row>
    <row r="369" spans="1:10" hidden="1">
      <c r="B369" s="149" t="s">
        <v>368</v>
      </c>
      <c r="C369" s="91">
        <v>429643150</v>
      </c>
      <c r="D369" s="127">
        <v>38846083</v>
      </c>
      <c r="E369" s="127">
        <v>30230480</v>
      </c>
      <c r="F369" s="127">
        <v>37791888</v>
      </c>
      <c r="G369" s="127">
        <v>42630424</v>
      </c>
      <c r="H369" s="92">
        <f>SUM(D369:G369)</f>
        <v>149498875</v>
      </c>
      <c r="I369" s="91">
        <v>368088226</v>
      </c>
      <c r="J369" s="92">
        <v>110706537</v>
      </c>
    </row>
    <row r="370" spans="1:10" hidden="1">
      <c r="C370" s="91"/>
      <c r="D370" s="127"/>
      <c r="E370" s="127"/>
      <c r="F370" s="127"/>
      <c r="G370" s="127"/>
      <c r="H370" s="92"/>
      <c r="I370" s="91"/>
      <c r="J370" s="92"/>
    </row>
    <row r="371" spans="1:10" hidden="1">
      <c r="B371" t="s">
        <v>262</v>
      </c>
      <c r="C371" s="91">
        <f>SUM(C373:C376)</f>
        <v>302919616</v>
      </c>
      <c r="D371" s="127">
        <f>SUM(D373:D376)</f>
        <v>22820994</v>
      </c>
      <c r="E371" s="127">
        <f>SUM(E373:E376)</f>
        <v>22118728</v>
      </c>
      <c r="F371" s="127">
        <f>SUM(F373:F376)</f>
        <v>28260287</v>
      </c>
      <c r="G371" s="127">
        <f>SUM(G373:G376)</f>
        <v>23984044</v>
      </c>
      <c r="H371" s="92">
        <f>SUM(D371:G371)</f>
        <v>97184053</v>
      </c>
      <c r="I371" s="91">
        <f>SUM(I373:I376)</f>
        <v>267547973</v>
      </c>
      <c r="J371" s="92">
        <v>82374236</v>
      </c>
    </row>
    <row r="372" spans="1:10" hidden="1">
      <c r="C372" s="91"/>
      <c r="D372" s="127"/>
      <c r="E372" s="127"/>
      <c r="F372" s="127"/>
      <c r="G372" s="127"/>
      <c r="H372" s="92"/>
      <c r="I372" s="91"/>
      <c r="J372" s="92"/>
    </row>
    <row r="373" spans="1:10" hidden="1">
      <c r="B373" s="88" t="s">
        <v>263</v>
      </c>
      <c r="C373" s="91">
        <v>55268000</v>
      </c>
      <c r="D373" s="127">
        <v>1893082</v>
      </c>
      <c r="E373" s="127">
        <v>1668775</v>
      </c>
      <c r="F373" s="127">
        <v>8766455</v>
      </c>
      <c r="G373" s="127">
        <v>3081896</v>
      </c>
      <c r="H373" s="92">
        <f>SUM(D373:G373)</f>
        <v>15410208</v>
      </c>
      <c r="I373" s="91">
        <v>54393684</v>
      </c>
      <c r="J373" s="92">
        <v>13142097</v>
      </c>
    </row>
    <row r="374" spans="1:10" hidden="1">
      <c r="B374" s="88" t="s">
        <v>264</v>
      </c>
      <c r="C374" s="91">
        <v>231050881</v>
      </c>
      <c r="D374" s="127">
        <v>20101427</v>
      </c>
      <c r="E374" s="127">
        <v>19639326</v>
      </c>
      <c r="F374" s="127">
        <v>18715121</v>
      </c>
      <c r="G374" s="127">
        <v>20101427</v>
      </c>
      <c r="H374" s="92">
        <f>SUM(D374:G374)</f>
        <v>78557301</v>
      </c>
      <c r="I374" s="91">
        <v>204009924</v>
      </c>
      <c r="J374" s="92">
        <v>66459003</v>
      </c>
    </row>
    <row r="375" spans="1:10" hidden="1">
      <c r="B375" s="88" t="s">
        <v>265</v>
      </c>
      <c r="C375" s="91">
        <v>6800104</v>
      </c>
      <c r="D375" s="127"/>
      <c r="E375" s="127"/>
      <c r="F375" s="127"/>
      <c r="G375" s="127"/>
      <c r="H375" s="92"/>
      <c r="I375" s="91"/>
      <c r="J375" s="92"/>
    </row>
    <row r="376" spans="1:10" hidden="1">
      <c r="B376" s="88" t="s">
        <v>82</v>
      </c>
      <c r="C376" s="91">
        <v>9800631</v>
      </c>
      <c r="D376" s="127">
        <v>826485</v>
      </c>
      <c r="E376" s="127">
        <v>810627</v>
      </c>
      <c r="F376" s="127">
        <v>778711</v>
      </c>
      <c r="G376" s="127">
        <v>800721</v>
      </c>
      <c r="H376" s="92">
        <f>SUM(D376:G376)</f>
        <v>3216544</v>
      </c>
      <c r="I376" s="91">
        <v>9144365</v>
      </c>
      <c r="J376" s="92">
        <v>2773136</v>
      </c>
    </row>
    <row r="377" spans="1:10" hidden="1">
      <c r="C377" s="91"/>
      <c r="D377" s="127"/>
      <c r="E377" s="127"/>
      <c r="F377" s="127"/>
      <c r="G377" s="127"/>
      <c r="H377" s="92"/>
      <c r="I377" s="91"/>
      <c r="J377" s="92"/>
    </row>
    <row r="378" spans="1:10" hidden="1">
      <c r="B378" t="s">
        <v>266</v>
      </c>
      <c r="C378" s="91">
        <v>6000000</v>
      </c>
      <c r="D378" s="127"/>
      <c r="E378" s="127"/>
      <c r="F378" s="127"/>
      <c r="G378" s="127"/>
      <c r="H378" s="92"/>
      <c r="I378" s="91"/>
      <c r="J378" s="92"/>
    </row>
    <row r="379" spans="1:10" hidden="1">
      <c r="C379" s="91"/>
      <c r="D379" s="127"/>
      <c r="E379" s="127"/>
      <c r="F379" s="127"/>
      <c r="G379" s="127"/>
      <c r="H379" s="92"/>
      <c r="I379" s="91"/>
      <c r="J379" s="92"/>
    </row>
    <row r="380" spans="1:10" hidden="1">
      <c r="A380" t="s">
        <v>267</v>
      </c>
      <c r="C380" s="91">
        <f>C365-C367</f>
        <v>-95572616</v>
      </c>
      <c r="D380" s="127">
        <f>D365-D367</f>
        <v>-37366336</v>
      </c>
      <c r="E380" s="127">
        <f>E365-E367</f>
        <v>-19913924</v>
      </c>
      <c r="F380" s="127">
        <f>F365-F367</f>
        <v>-477316</v>
      </c>
      <c r="G380" s="127">
        <f>G365-G367</f>
        <v>-31636180</v>
      </c>
      <c r="H380" s="92">
        <f>SUM(D380:G380)</f>
        <v>-89393756</v>
      </c>
      <c r="I380" s="91">
        <f>I365-I367</f>
        <v>-27288201</v>
      </c>
      <c r="J380" s="92">
        <f>J365-J367</f>
        <v>-18969771</v>
      </c>
    </row>
    <row r="381" spans="1:10" hidden="1">
      <c r="C381" s="91"/>
      <c r="D381" s="127"/>
      <c r="E381" s="127"/>
      <c r="F381" s="127"/>
      <c r="G381" s="127"/>
      <c r="H381" s="92"/>
      <c r="I381" s="91"/>
      <c r="J381" s="92"/>
    </row>
    <row r="382" spans="1:10" hidden="1">
      <c r="B382" t="s">
        <v>268</v>
      </c>
      <c r="C382" s="91">
        <v>6100000</v>
      </c>
      <c r="D382" s="127">
        <v>85</v>
      </c>
      <c r="E382" s="127">
        <v>269470</v>
      </c>
      <c r="F382" s="127">
        <v>3941127</v>
      </c>
      <c r="G382" s="127">
        <v>650164</v>
      </c>
      <c r="H382" s="92">
        <f>SUM(D382:G382)</f>
        <v>4860846</v>
      </c>
      <c r="I382" s="91">
        <v>8203424</v>
      </c>
      <c r="J382" s="92">
        <v>1705201</v>
      </c>
    </row>
    <row r="383" spans="1:10" hidden="1">
      <c r="C383" s="91"/>
      <c r="D383" s="127"/>
      <c r="E383" s="127"/>
      <c r="F383" s="127"/>
      <c r="G383" s="127"/>
      <c r="H383" s="92"/>
      <c r="I383" s="91"/>
      <c r="J383" s="92"/>
    </row>
    <row r="384" spans="1:10" hidden="1">
      <c r="B384" t="s">
        <v>269</v>
      </c>
      <c r="C384" s="91">
        <v>900000</v>
      </c>
      <c r="D384" s="127"/>
      <c r="E384" s="127"/>
      <c r="F384" s="127">
        <v>20270</v>
      </c>
      <c r="G384" s="127">
        <v>48999</v>
      </c>
      <c r="H384" s="92">
        <f>SUM(D384:G384)</f>
        <v>69269</v>
      </c>
      <c r="I384" s="91">
        <v>4284094</v>
      </c>
      <c r="J384" s="92">
        <v>152689</v>
      </c>
    </row>
    <row r="385" spans="1:10" hidden="1">
      <c r="C385" s="91"/>
      <c r="D385" s="127"/>
      <c r="E385" s="127"/>
      <c r="F385" s="127"/>
      <c r="G385" s="127"/>
      <c r="H385" s="92"/>
      <c r="I385" s="91"/>
      <c r="J385" s="92"/>
    </row>
    <row r="386" spans="1:10" hidden="1">
      <c r="A386" t="s">
        <v>270</v>
      </c>
      <c r="C386" s="91">
        <f>C365-C367+C382-C384</f>
        <v>-90372616</v>
      </c>
      <c r="D386" s="127">
        <f>D365-D367+D382-D384</f>
        <v>-37366251</v>
      </c>
      <c r="E386" s="127">
        <f>E365-E367+E382-E384</f>
        <v>-19644454</v>
      </c>
      <c r="F386" s="127">
        <f>F365-F367+F382-F384</f>
        <v>3443541</v>
      </c>
      <c r="G386" s="127">
        <f>G365-G367+G382-G384</f>
        <v>-31035015</v>
      </c>
      <c r="H386" s="92">
        <f>SUM(D386:G386)</f>
        <v>-84602179</v>
      </c>
      <c r="I386" s="91">
        <f>I365-I367+I382-I384</f>
        <v>-23368871</v>
      </c>
      <c r="J386" s="92">
        <f>J365-J367+J382-J384</f>
        <v>-17417259</v>
      </c>
    </row>
    <row r="387" spans="1:10" hidden="1">
      <c r="C387" s="91"/>
      <c r="D387" s="127"/>
      <c r="E387" s="127"/>
      <c r="F387" s="127"/>
      <c r="G387" s="127"/>
      <c r="H387" s="92"/>
      <c r="I387" s="91"/>
      <c r="J387" s="92"/>
    </row>
    <row r="388" spans="1:10" hidden="1">
      <c r="C388" s="91"/>
      <c r="D388" s="127"/>
      <c r="E388" s="127"/>
      <c r="F388" s="127"/>
      <c r="G388" s="127"/>
      <c r="H388" s="92"/>
      <c r="I388" s="91"/>
      <c r="J388" s="92"/>
    </row>
    <row r="389" spans="1:10" ht="63.75" hidden="1">
      <c r="A389" s="87" t="s">
        <v>271</v>
      </c>
      <c r="C389" s="91"/>
      <c r="D389" s="127"/>
      <c r="E389" s="127"/>
      <c r="F389" s="127"/>
      <c r="G389" s="127"/>
      <c r="H389" s="92"/>
      <c r="I389" s="91"/>
      <c r="J389" s="92"/>
    </row>
    <row r="390" spans="1:10" hidden="1">
      <c r="C390" s="91"/>
      <c r="D390" s="127"/>
      <c r="E390" s="127"/>
      <c r="F390" s="127"/>
      <c r="G390" s="127"/>
      <c r="H390" s="92"/>
      <c r="I390" s="91"/>
      <c r="J390" s="92"/>
    </row>
    <row r="391" spans="1:10" hidden="1">
      <c r="A391" t="s">
        <v>272</v>
      </c>
      <c r="C391" s="91">
        <v>15400000</v>
      </c>
      <c r="D391" s="127">
        <v>7336278</v>
      </c>
      <c r="E391" s="127">
        <v>10011803</v>
      </c>
      <c r="F391" s="127">
        <v>8812057</v>
      </c>
      <c r="G391" s="127">
        <v>1229482</v>
      </c>
      <c r="H391" s="92">
        <f>SUM(D391:G391)</f>
        <v>27389620</v>
      </c>
      <c r="I391" s="91">
        <v>12225111</v>
      </c>
      <c r="J391" s="92">
        <v>7258154</v>
      </c>
    </row>
    <row r="392" spans="1:10" hidden="1">
      <c r="C392" s="91"/>
      <c r="D392" s="127"/>
      <c r="E392" s="127"/>
      <c r="F392" s="127"/>
      <c r="G392" s="127"/>
      <c r="H392" s="92"/>
      <c r="I392" s="91"/>
      <c r="J392" s="92"/>
    </row>
    <row r="393" spans="1:10" hidden="1">
      <c r="A393" t="s">
        <v>273</v>
      </c>
      <c r="C393" s="91">
        <v>61521800</v>
      </c>
      <c r="D393" s="127">
        <v>9014812</v>
      </c>
      <c r="E393" s="127">
        <v>7916315</v>
      </c>
      <c r="F393" s="127">
        <v>7343895</v>
      </c>
      <c r="G393" s="127">
        <v>10721849</v>
      </c>
      <c r="H393" s="92">
        <f>SUM(D393:G393)</f>
        <v>34996871</v>
      </c>
      <c r="I393" s="91">
        <v>23059005</v>
      </c>
      <c r="J393" s="92">
        <v>8851530</v>
      </c>
    </row>
    <row r="394" spans="1:10" hidden="1">
      <c r="C394" s="91"/>
      <c r="D394" s="127"/>
      <c r="E394" s="127"/>
      <c r="F394" s="127"/>
      <c r="G394" s="127"/>
      <c r="H394" s="92"/>
      <c r="I394" s="91"/>
      <c r="J394" s="92"/>
    </row>
    <row r="395" spans="1:10" hidden="1">
      <c r="A395" t="s">
        <v>274</v>
      </c>
      <c r="C395" s="91">
        <v>3836800</v>
      </c>
      <c r="D395" s="127">
        <v>-796355</v>
      </c>
      <c r="E395" s="127">
        <v>6849714</v>
      </c>
      <c r="F395" s="127">
        <v>-80222</v>
      </c>
      <c r="G395" s="127">
        <v>-407091</v>
      </c>
      <c r="H395" s="92">
        <f>SUM(D395:G395)</f>
        <v>5566046</v>
      </c>
      <c r="I395" s="91">
        <v>-3954404</v>
      </c>
      <c r="J395" s="92">
        <v>-4464573</v>
      </c>
    </row>
    <row r="396" spans="1:10" hidden="1">
      <c r="C396" s="91"/>
      <c r="D396" s="127"/>
      <c r="E396" s="127"/>
      <c r="F396" s="127"/>
      <c r="G396" s="127"/>
      <c r="H396" s="92"/>
      <c r="I396" s="91"/>
      <c r="J396" s="92"/>
    </row>
    <row r="397" spans="1:10" hidden="1">
      <c r="A397" t="s">
        <v>275</v>
      </c>
      <c r="C397" s="91">
        <v>9614016</v>
      </c>
      <c r="D397" s="127">
        <v>21811516</v>
      </c>
      <c r="E397" s="127">
        <v>-5133378</v>
      </c>
      <c r="F397" s="127">
        <v>-19519271</v>
      </c>
      <c r="G397" s="127">
        <v>19490775</v>
      </c>
      <c r="H397" s="92">
        <f>SUM(D397:G397)</f>
        <v>16649642</v>
      </c>
      <c r="I397" s="91">
        <v>-7960841</v>
      </c>
      <c r="J397" s="92">
        <v>5772148</v>
      </c>
    </row>
    <row r="398" spans="1:10" hidden="1">
      <c r="C398" s="91"/>
      <c r="D398" s="127"/>
      <c r="E398" s="127"/>
      <c r="F398" s="127"/>
      <c r="G398" s="127"/>
      <c r="H398" s="92"/>
      <c r="I398" s="91"/>
      <c r="J398" s="92"/>
    </row>
    <row r="399" spans="1:10" ht="13.5" hidden="1" thickBot="1">
      <c r="A399" t="s">
        <v>276</v>
      </c>
      <c r="C399" s="93">
        <f t="shared" ref="C399:J399" si="1">SUM(C391:C397)</f>
        <v>90372616</v>
      </c>
      <c r="D399" s="128">
        <f t="shared" si="1"/>
        <v>37366251</v>
      </c>
      <c r="E399" s="128">
        <f t="shared" si="1"/>
        <v>19644454</v>
      </c>
      <c r="F399" s="128">
        <f t="shared" si="1"/>
        <v>-3443541</v>
      </c>
      <c r="G399" s="128">
        <f t="shared" si="1"/>
        <v>31035015</v>
      </c>
      <c r="H399" s="94">
        <f t="shared" si="1"/>
        <v>84602179</v>
      </c>
      <c r="I399" s="93">
        <f t="shared" si="1"/>
        <v>23368871</v>
      </c>
      <c r="J399" s="94">
        <f t="shared" si="1"/>
        <v>17417259</v>
      </c>
    </row>
    <row r="400" spans="1:10" hidden="1"/>
  </sheetData>
  <mergeCells count="3">
    <mergeCell ref="C362:H362"/>
    <mergeCell ref="I362:J362"/>
    <mergeCell ref="A1:K2"/>
  </mergeCells>
  <hyperlinks>
    <hyperlink ref="A1:K2" location="'Cover Page '!A1" display="SUMMARY PAGE"/>
  </hyperlinks>
  <pageMargins left="0.70866141732283472" right="0.70866141732283472" top="0.51181102362204722" bottom="0.74803149606299213" header="0.31496062992125984" footer="0.31496062992125984"/>
  <pageSetup paperSize="9" scale="65" orientation="portrait" r:id="rId1"/>
  <rowBreaks count="4" manualBreakCount="4">
    <brk id="82" max="10" man="1"/>
    <brk id="166" max="10" man="1"/>
    <brk id="256" max="10" man="1"/>
    <brk id="325" max="10" man="1"/>
  </rowBreaks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7"/>
  <sheetViews>
    <sheetView workbookViewId="0"/>
  </sheetViews>
  <sheetFormatPr defaultRowHeight="12.75"/>
  <cols>
    <col min="1" max="1" width="16.5703125" style="168" bestFit="1" customWidth="1"/>
    <col min="2" max="2" width="13.140625" style="168" customWidth="1"/>
    <col min="3" max="3" width="11.5703125" style="168" bestFit="1" customWidth="1"/>
    <col min="4" max="4" width="13" style="168" customWidth="1"/>
    <col min="5" max="5" width="11.85546875" style="168" customWidth="1"/>
    <col min="6" max="6" width="10.7109375" style="168" customWidth="1"/>
    <col min="7" max="7" width="9.7109375" style="168" customWidth="1"/>
    <col min="8" max="8" width="12.28515625" style="168" customWidth="1"/>
    <col min="9" max="9" width="12" style="168" customWidth="1"/>
    <col min="10" max="10" width="11.5703125" style="168" customWidth="1"/>
    <col min="11" max="11" width="15" style="168" customWidth="1"/>
    <col min="12" max="16384" width="9.140625" style="168"/>
  </cols>
  <sheetData>
    <row r="1" spans="1:11" ht="57" customHeight="1" thickBot="1">
      <c r="B1" s="352" t="s">
        <v>427</v>
      </c>
      <c r="C1" s="353"/>
      <c r="D1" s="353"/>
      <c r="E1" s="353"/>
      <c r="F1" s="353"/>
      <c r="G1" s="353"/>
      <c r="H1" s="353"/>
      <c r="I1" s="353"/>
      <c r="J1" s="353"/>
      <c r="K1" s="354"/>
    </row>
    <row r="3" spans="1:11" ht="17.25" customHeight="1">
      <c r="A3" s="21"/>
      <c r="B3" s="68" t="s">
        <v>216</v>
      </c>
      <c r="C3" s="68" t="s">
        <v>217</v>
      </c>
      <c r="D3" s="68" t="s">
        <v>214</v>
      </c>
      <c r="E3" s="68" t="s">
        <v>213</v>
      </c>
      <c r="F3" s="169" t="s">
        <v>78</v>
      </c>
      <c r="G3" s="68" t="s">
        <v>422</v>
      </c>
      <c r="H3" s="68" t="s">
        <v>424</v>
      </c>
      <c r="I3" s="68" t="s">
        <v>425</v>
      </c>
      <c r="J3" s="68" t="s">
        <v>426</v>
      </c>
      <c r="K3" s="68" t="s">
        <v>221</v>
      </c>
    </row>
    <row r="4" spans="1:11" hidden="1">
      <c r="A4" s="170">
        <v>35155</v>
      </c>
      <c r="B4" s="241">
        <v>151192.79999999999</v>
      </c>
      <c r="C4" s="241">
        <v>137321.29999999999</v>
      </c>
      <c r="D4" s="241">
        <v>190359.4</v>
      </c>
      <c r="E4" s="241">
        <v>134122.9</v>
      </c>
      <c r="F4" s="241">
        <v>174130.4</v>
      </c>
      <c r="G4" s="241">
        <v>161013.4</v>
      </c>
      <c r="H4" s="241">
        <v>144361.79999999999</v>
      </c>
      <c r="I4" s="241">
        <v>130433.3</v>
      </c>
      <c r="J4" s="241">
        <v>184114.9</v>
      </c>
      <c r="K4" s="241">
        <v>176409.4</v>
      </c>
    </row>
    <row r="5" spans="1:11" hidden="1">
      <c r="A5" s="170">
        <v>35246</v>
      </c>
      <c r="B5" s="241">
        <v>162605.20000000001</v>
      </c>
      <c r="C5" s="241">
        <v>145221.1</v>
      </c>
      <c r="D5" s="241">
        <v>191576.3</v>
      </c>
      <c r="E5" s="241">
        <v>131239.20000000001</v>
      </c>
      <c r="F5" s="241">
        <v>175092.1</v>
      </c>
      <c r="G5" s="241">
        <v>161982.39999999999</v>
      </c>
      <c r="H5" s="241">
        <v>146737.5</v>
      </c>
      <c r="I5" s="241">
        <v>135207</v>
      </c>
      <c r="J5" s="241">
        <v>189818.6</v>
      </c>
      <c r="K5" s="241">
        <v>177912.4</v>
      </c>
    </row>
    <row r="6" spans="1:11" hidden="1">
      <c r="A6" s="170">
        <v>35338</v>
      </c>
      <c r="B6" s="241">
        <v>168559.5</v>
      </c>
      <c r="C6" s="241">
        <v>148726.70000000001</v>
      </c>
      <c r="D6" s="241">
        <v>192618.8</v>
      </c>
      <c r="E6" s="241">
        <v>133756.6</v>
      </c>
      <c r="F6" s="241">
        <v>176987.7</v>
      </c>
      <c r="G6" s="241">
        <v>158862.1</v>
      </c>
      <c r="H6" s="241">
        <v>149287.5</v>
      </c>
      <c r="I6" s="241">
        <v>134870.6</v>
      </c>
      <c r="J6" s="241">
        <v>194876.6</v>
      </c>
      <c r="K6" s="241">
        <v>178947.1</v>
      </c>
    </row>
    <row r="7" spans="1:11" hidden="1">
      <c r="A7" s="170">
        <v>35430</v>
      </c>
      <c r="B7" s="241">
        <v>168566.2</v>
      </c>
      <c r="C7" s="241">
        <v>149904.4</v>
      </c>
      <c r="D7" s="241">
        <v>193811.9</v>
      </c>
      <c r="E7" s="241">
        <v>135514.79999999999</v>
      </c>
      <c r="F7" s="241">
        <v>180836.4</v>
      </c>
      <c r="G7" s="241">
        <v>157085.1</v>
      </c>
      <c r="H7" s="241">
        <v>143809.9</v>
      </c>
      <c r="I7" s="241">
        <v>127209.2</v>
      </c>
      <c r="J7" s="241">
        <v>200853.8</v>
      </c>
      <c r="K7" s="241">
        <v>180673.3</v>
      </c>
    </row>
    <row r="8" spans="1:11" hidden="1">
      <c r="A8" s="170">
        <v>35520</v>
      </c>
      <c r="B8" s="241">
        <v>176153.5</v>
      </c>
      <c r="C8" s="241">
        <v>144610.70000000001</v>
      </c>
      <c r="D8" s="241">
        <v>195724.9</v>
      </c>
      <c r="E8" s="241">
        <v>132703.1</v>
      </c>
      <c r="F8" s="241">
        <v>177434.2</v>
      </c>
      <c r="G8" s="241">
        <v>164003.29999999999</v>
      </c>
      <c r="H8" s="241">
        <v>147056.20000000001</v>
      </c>
      <c r="I8" s="241">
        <v>126830.2</v>
      </c>
      <c r="J8" s="241">
        <v>205242.8</v>
      </c>
      <c r="K8" s="241">
        <v>182865.6</v>
      </c>
    </row>
    <row r="9" spans="1:11" hidden="1">
      <c r="A9" s="170">
        <v>35611</v>
      </c>
      <c r="B9" s="241">
        <v>177373.4</v>
      </c>
      <c r="C9" s="241">
        <v>138013.9</v>
      </c>
      <c r="D9" s="241">
        <v>201272.7</v>
      </c>
      <c r="E9" s="241">
        <v>140894.79999999999</v>
      </c>
      <c r="F9" s="241">
        <v>177576.3</v>
      </c>
      <c r="G9" s="241">
        <v>174182.9</v>
      </c>
      <c r="H9" s="241">
        <v>152011.29999999999</v>
      </c>
      <c r="I9" s="241">
        <v>127140.8</v>
      </c>
      <c r="J9" s="241">
        <v>213596.5</v>
      </c>
      <c r="K9" s="241">
        <v>188379</v>
      </c>
    </row>
    <row r="10" spans="1:11" hidden="1">
      <c r="A10" s="170">
        <v>35703</v>
      </c>
      <c r="B10" s="241">
        <v>180380.1</v>
      </c>
      <c r="C10" s="241">
        <v>150155</v>
      </c>
      <c r="D10" s="241">
        <v>206688.8</v>
      </c>
      <c r="E10" s="241">
        <v>147494</v>
      </c>
      <c r="F10" s="241">
        <v>184548.2</v>
      </c>
      <c r="G10" s="241">
        <v>183820.79999999999</v>
      </c>
      <c r="H10" s="241">
        <v>160955.79999999999</v>
      </c>
      <c r="I10" s="241">
        <v>126623.1</v>
      </c>
      <c r="J10" s="241">
        <v>229389.4</v>
      </c>
      <c r="K10" s="241">
        <v>198024.8</v>
      </c>
    </row>
    <row r="11" spans="1:11" hidden="1">
      <c r="A11" s="170">
        <v>35795</v>
      </c>
      <c r="B11" s="241">
        <v>190150.39999999999</v>
      </c>
      <c r="C11" s="241">
        <v>169242.6</v>
      </c>
      <c r="D11" s="241">
        <v>215595.7</v>
      </c>
      <c r="E11" s="241">
        <v>161664</v>
      </c>
      <c r="F11" s="241">
        <v>192226.6</v>
      </c>
      <c r="G11" s="241">
        <v>192381</v>
      </c>
      <c r="H11" s="241">
        <v>168436.9</v>
      </c>
      <c r="I11" s="241">
        <v>137901.1</v>
      </c>
      <c r="J11" s="241">
        <v>247775.7</v>
      </c>
      <c r="K11" s="241">
        <v>208471.4</v>
      </c>
    </row>
    <row r="12" spans="1:11" hidden="1">
      <c r="A12" s="170">
        <v>35885</v>
      </c>
      <c r="B12" s="241">
        <v>192283.7</v>
      </c>
      <c r="C12" s="241">
        <v>181632.2</v>
      </c>
      <c r="D12" s="241">
        <v>218667.1</v>
      </c>
      <c r="E12" s="241">
        <v>168254.3</v>
      </c>
      <c r="F12" s="241">
        <v>200819.4</v>
      </c>
      <c r="G12" s="241">
        <v>195174.6</v>
      </c>
      <c r="H12" s="241">
        <v>170599</v>
      </c>
      <c r="I12" s="241">
        <v>151023.5</v>
      </c>
      <c r="J12" s="241">
        <v>259994.5</v>
      </c>
      <c r="K12" s="241">
        <v>215087.1</v>
      </c>
    </row>
    <row r="13" spans="1:11" hidden="1">
      <c r="A13" s="170">
        <v>35976</v>
      </c>
      <c r="B13" s="241">
        <v>199830.7</v>
      </c>
      <c r="C13" s="241">
        <v>185642.9</v>
      </c>
      <c r="D13" s="241">
        <v>220894.5</v>
      </c>
      <c r="E13" s="241">
        <v>173226.7</v>
      </c>
      <c r="F13" s="241">
        <v>208614.5</v>
      </c>
      <c r="G13" s="241">
        <v>197201.2</v>
      </c>
      <c r="H13" s="241">
        <v>171006.6</v>
      </c>
      <c r="I13" s="241">
        <v>161901.79999999999</v>
      </c>
      <c r="J13" s="241">
        <v>273009.2</v>
      </c>
      <c r="K13" s="241">
        <v>219392.6</v>
      </c>
    </row>
    <row r="14" spans="1:11" hidden="1">
      <c r="A14" s="170">
        <v>36068</v>
      </c>
      <c r="B14" s="241">
        <v>204522.3</v>
      </c>
      <c r="C14" s="241">
        <v>181996.9</v>
      </c>
      <c r="D14" s="241">
        <v>227266.3</v>
      </c>
      <c r="E14" s="241">
        <v>169985.4</v>
      </c>
      <c r="F14" s="241">
        <v>214269.3</v>
      </c>
      <c r="G14" s="241">
        <v>203066.9</v>
      </c>
      <c r="H14" s="241">
        <v>173626.2</v>
      </c>
      <c r="I14" s="241">
        <v>169846.9</v>
      </c>
      <c r="J14" s="241">
        <v>281275.3</v>
      </c>
      <c r="K14" s="241">
        <v>225215.7</v>
      </c>
    </row>
    <row r="15" spans="1:11" hidden="1">
      <c r="A15" s="170">
        <v>36160</v>
      </c>
      <c r="B15" s="241">
        <v>197022.7</v>
      </c>
      <c r="C15" s="241">
        <v>179651.3</v>
      </c>
      <c r="D15" s="241">
        <v>226778.8</v>
      </c>
      <c r="E15" s="241">
        <v>167253.6</v>
      </c>
      <c r="F15" s="241">
        <v>212536.4</v>
      </c>
      <c r="G15" s="241">
        <v>201115.7</v>
      </c>
      <c r="H15" s="241">
        <v>179430.7</v>
      </c>
      <c r="I15" s="241">
        <v>159801.4</v>
      </c>
      <c r="J15" s="241">
        <v>282891.3</v>
      </c>
      <c r="K15" s="241">
        <v>225439.5</v>
      </c>
    </row>
    <row r="16" spans="1:11" hidden="1">
      <c r="A16" s="170">
        <v>36250</v>
      </c>
      <c r="B16" s="241">
        <v>190800.9</v>
      </c>
      <c r="C16" s="241">
        <v>179508.8</v>
      </c>
      <c r="D16" s="241">
        <v>224435.5</v>
      </c>
      <c r="E16" s="241">
        <v>171044.5</v>
      </c>
      <c r="F16" s="241">
        <v>209218.2</v>
      </c>
      <c r="G16" s="241">
        <v>194420.1</v>
      </c>
      <c r="H16" s="241">
        <v>183167</v>
      </c>
      <c r="I16" s="241">
        <v>143483.9</v>
      </c>
      <c r="J16" s="241">
        <v>286061.59999999998</v>
      </c>
      <c r="K16" s="241">
        <v>224867.8</v>
      </c>
    </row>
    <row r="17" spans="1:11" hidden="1">
      <c r="A17" s="170">
        <v>36341</v>
      </c>
      <c r="B17" s="241">
        <v>185749.1</v>
      </c>
      <c r="C17" s="241">
        <v>178625</v>
      </c>
      <c r="D17" s="241">
        <v>232815.7</v>
      </c>
      <c r="E17" s="241">
        <v>177031.7</v>
      </c>
      <c r="F17" s="241">
        <v>218334.6</v>
      </c>
      <c r="G17" s="241">
        <v>197863.3</v>
      </c>
      <c r="H17" s="241">
        <v>185180.4</v>
      </c>
      <c r="I17" s="241">
        <v>147571.29999999999</v>
      </c>
      <c r="J17" s="241">
        <v>287679.3</v>
      </c>
      <c r="K17" s="241">
        <v>229986.5</v>
      </c>
    </row>
    <row r="18" spans="1:11" hidden="1">
      <c r="A18" s="170">
        <v>36433</v>
      </c>
      <c r="B18" s="241">
        <v>184878.8</v>
      </c>
      <c r="C18" s="241">
        <v>178553</v>
      </c>
      <c r="D18" s="241">
        <v>236806.8</v>
      </c>
      <c r="E18" s="241">
        <v>178691.9</v>
      </c>
      <c r="F18" s="241">
        <v>218420.5</v>
      </c>
      <c r="G18" s="241">
        <v>200694.39999999999</v>
      </c>
      <c r="H18" s="241">
        <v>191457.3</v>
      </c>
      <c r="I18" s="241">
        <v>166955.4</v>
      </c>
      <c r="J18" s="241">
        <v>293095.3</v>
      </c>
      <c r="K18" s="241">
        <v>233187</v>
      </c>
    </row>
    <row r="19" spans="1:11" hidden="1">
      <c r="A19" s="170">
        <v>36525</v>
      </c>
      <c r="B19" s="241">
        <v>188901.3</v>
      </c>
      <c r="C19" s="241">
        <v>178233.8</v>
      </c>
      <c r="D19" s="241">
        <v>245231.2</v>
      </c>
      <c r="E19" s="241">
        <v>188140</v>
      </c>
      <c r="F19" s="241">
        <v>222800.1</v>
      </c>
      <c r="G19" s="241">
        <v>200291.6</v>
      </c>
      <c r="H19" s="241">
        <v>204301.3</v>
      </c>
      <c r="I19" s="241">
        <v>185990</v>
      </c>
      <c r="J19" s="241">
        <v>303764.90000000002</v>
      </c>
      <c r="K19" s="241">
        <v>240467.9</v>
      </c>
    </row>
    <row r="20" spans="1:11" hidden="1">
      <c r="A20" s="170">
        <v>36616</v>
      </c>
      <c r="B20" s="241">
        <v>203019.8</v>
      </c>
      <c r="C20" s="241">
        <v>179490.9</v>
      </c>
      <c r="D20" s="241">
        <v>262505.59999999998</v>
      </c>
      <c r="E20" s="241">
        <v>205406</v>
      </c>
      <c r="F20" s="241">
        <v>229472</v>
      </c>
      <c r="G20" s="241">
        <v>215990.9</v>
      </c>
      <c r="H20" s="241">
        <v>213724.1</v>
      </c>
      <c r="I20" s="241">
        <v>196709.1</v>
      </c>
      <c r="J20" s="241">
        <v>314398.90000000002</v>
      </c>
      <c r="K20" s="241">
        <v>256088.1</v>
      </c>
    </row>
    <row r="21" spans="1:11" hidden="1">
      <c r="A21" s="170">
        <v>36707</v>
      </c>
      <c r="B21" s="241">
        <v>212837.6</v>
      </c>
      <c r="C21" s="241">
        <v>188454.8</v>
      </c>
      <c r="D21" s="241">
        <v>273605.8</v>
      </c>
      <c r="E21" s="241">
        <v>205292.7</v>
      </c>
      <c r="F21" s="241">
        <v>229015.2</v>
      </c>
      <c r="G21" s="241">
        <v>226101.5</v>
      </c>
      <c r="H21" s="241">
        <v>221071.1</v>
      </c>
      <c r="I21" s="241">
        <v>195214.5</v>
      </c>
      <c r="J21" s="241">
        <v>323662.90000000002</v>
      </c>
      <c r="K21" s="241">
        <v>267259.8</v>
      </c>
    </row>
    <row r="22" spans="1:11" hidden="1">
      <c r="A22" s="170">
        <v>36799</v>
      </c>
      <c r="B22" s="241">
        <v>218277.5</v>
      </c>
      <c r="C22" s="241">
        <v>198507.3</v>
      </c>
      <c r="D22" s="241">
        <v>285357.59999999998</v>
      </c>
      <c r="E22" s="241">
        <v>199964.3</v>
      </c>
      <c r="F22" s="241">
        <v>231193.60000000001</v>
      </c>
      <c r="G22" s="241">
        <v>229641.1</v>
      </c>
      <c r="H22" s="241">
        <v>230063</v>
      </c>
      <c r="I22" s="241">
        <v>185224.3</v>
      </c>
      <c r="J22" s="241">
        <v>331088.3</v>
      </c>
      <c r="K22" s="241">
        <v>276225.09999999998</v>
      </c>
    </row>
    <row r="23" spans="1:11" hidden="1">
      <c r="A23" s="170">
        <v>36891</v>
      </c>
      <c r="B23" s="241">
        <v>233875.3</v>
      </c>
      <c r="C23" s="241">
        <v>211503.3</v>
      </c>
      <c r="D23" s="241">
        <v>300452.2</v>
      </c>
      <c r="E23" s="241">
        <v>206006.7</v>
      </c>
      <c r="F23" s="241">
        <v>236633.60000000001</v>
      </c>
      <c r="G23" s="241">
        <v>238295.1</v>
      </c>
      <c r="H23" s="241">
        <v>239338.1</v>
      </c>
      <c r="I23" s="241">
        <v>188869.3</v>
      </c>
      <c r="J23" s="241">
        <v>337781.2</v>
      </c>
      <c r="K23" s="241">
        <v>287878.7</v>
      </c>
    </row>
    <row r="24" spans="1:11" hidden="1">
      <c r="A24" s="170">
        <v>36981</v>
      </c>
      <c r="B24" s="241">
        <v>241000.9</v>
      </c>
      <c r="C24" s="241">
        <v>223346.7</v>
      </c>
      <c r="D24" s="241">
        <v>311062</v>
      </c>
      <c r="E24" s="241">
        <v>213658.5</v>
      </c>
      <c r="F24" s="241">
        <v>245976</v>
      </c>
      <c r="G24" s="241">
        <v>248713</v>
      </c>
      <c r="H24" s="241">
        <v>247949.6</v>
      </c>
      <c r="I24" s="241">
        <v>193878.3</v>
      </c>
      <c r="J24" s="241">
        <v>346212.8</v>
      </c>
      <c r="K24" s="241">
        <v>295777.8</v>
      </c>
    </row>
    <row r="25" spans="1:11" hidden="1">
      <c r="A25" s="170">
        <v>37072</v>
      </c>
      <c r="B25" s="241">
        <v>244649.2</v>
      </c>
      <c r="C25" s="241">
        <v>226674.2</v>
      </c>
      <c r="D25" s="241">
        <v>322418.59999999998</v>
      </c>
      <c r="E25" s="241">
        <v>218519.9</v>
      </c>
      <c r="F25" s="241">
        <v>255401</v>
      </c>
      <c r="G25" s="241">
        <v>250643.4</v>
      </c>
      <c r="H25" s="241">
        <v>265182.09999999998</v>
      </c>
      <c r="I25" s="241">
        <v>190139.6</v>
      </c>
      <c r="J25" s="241">
        <v>355922.1</v>
      </c>
      <c r="K25" s="241">
        <v>303994.90000000002</v>
      </c>
    </row>
    <row r="26" spans="1:11" hidden="1">
      <c r="A26" s="170">
        <v>37164</v>
      </c>
      <c r="B26" s="241">
        <v>258436.8</v>
      </c>
      <c r="C26" s="241">
        <v>231579.8</v>
      </c>
      <c r="D26" s="241">
        <v>337368.7</v>
      </c>
      <c r="E26" s="241">
        <v>228318.5</v>
      </c>
      <c r="F26" s="241">
        <v>264327.5</v>
      </c>
      <c r="G26" s="241">
        <v>256567.1</v>
      </c>
      <c r="H26" s="241">
        <v>274801.40000000002</v>
      </c>
      <c r="I26" s="241">
        <v>197736.3</v>
      </c>
      <c r="J26" s="241">
        <v>363173.1</v>
      </c>
      <c r="K26" s="241">
        <v>315716.09999999998</v>
      </c>
    </row>
    <row r="27" spans="1:11" hidden="1">
      <c r="A27" s="170">
        <v>37256</v>
      </c>
      <c r="B27" s="241">
        <v>265918.40000000002</v>
      </c>
      <c r="C27" s="241">
        <v>239995.8</v>
      </c>
      <c r="D27" s="241">
        <v>355906.3</v>
      </c>
      <c r="E27" s="241">
        <v>227882.5</v>
      </c>
      <c r="F27" s="241">
        <v>271321.5</v>
      </c>
      <c r="G27" s="241">
        <v>264492.7</v>
      </c>
      <c r="H27" s="241">
        <v>279403.09999999998</v>
      </c>
      <c r="I27" s="241">
        <v>205256.5</v>
      </c>
      <c r="J27" s="241">
        <v>370446.5</v>
      </c>
      <c r="K27" s="241">
        <v>327251.7</v>
      </c>
    </row>
    <row r="28" spans="1:11" hidden="1">
      <c r="A28" s="170">
        <v>37346</v>
      </c>
      <c r="B28" s="241">
        <v>271038.7</v>
      </c>
      <c r="C28" s="241">
        <v>246405.1</v>
      </c>
      <c r="D28" s="241">
        <v>380950.2</v>
      </c>
      <c r="E28" s="241">
        <v>231790.2</v>
      </c>
      <c r="F28" s="241">
        <v>274121.5</v>
      </c>
      <c r="G28" s="241">
        <v>270456</v>
      </c>
      <c r="H28" s="241">
        <v>288723.90000000002</v>
      </c>
      <c r="I28" s="241">
        <v>213185.7</v>
      </c>
      <c r="J28" s="241">
        <v>377161</v>
      </c>
      <c r="K28" s="241">
        <v>336372.1</v>
      </c>
    </row>
    <row r="29" spans="1:11" hidden="1">
      <c r="A29" s="170">
        <v>37437</v>
      </c>
      <c r="B29" s="241">
        <v>281437.09999999998</v>
      </c>
      <c r="C29" s="241">
        <v>254127</v>
      </c>
      <c r="D29" s="241">
        <v>392720.6</v>
      </c>
      <c r="E29" s="241">
        <v>241113.7</v>
      </c>
      <c r="F29" s="241">
        <v>281867.2</v>
      </c>
      <c r="G29" s="241">
        <v>272603.7</v>
      </c>
      <c r="H29" s="241">
        <v>291807</v>
      </c>
      <c r="I29" s="241">
        <v>223970.1</v>
      </c>
      <c r="J29" s="241">
        <v>389876.1</v>
      </c>
      <c r="K29" s="241">
        <v>348488.3</v>
      </c>
    </row>
    <row r="30" spans="1:11" hidden="1">
      <c r="A30" s="170">
        <v>37529</v>
      </c>
      <c r="B30" s="241">
        <v>285525.2</v>
      </c>
      <c r="C30" s="241">
        <v>263506.2</v>
      </c>
      <c r="D30" s="241">
        <v>416441.3</v>
      </c>
      <c r="E30" s="241">
        <v>252221.1</v>
      </c>
      <c r="F30" s="241">
        <v>299436.2</v>
      </c>
      <c r="G30" s="241">
        <v>285804.2</v>
      </c>
      <c r="H30" s="241">
        <v>289193</v>
      </c>
      <c r="I30" s="241">
        <v>226847.7</v>
      </c>
      <c r="J30" s="241">
        <v>411164.1</v>
      </c>
      <c r="K30" s="241">
        <v>365805.5</v>
      </c>
    </row>
    <row r="31" spans="1:11" hidden="1">
      <c r="A31" s="170">
        <v>37621</v>
      </c>
      <c r="B31" s="241">
        <v>291914</v>
      </c>
      <c r="C31" s="241">
        <v>271153.8</v>
      </c>
      <c r="D31" s="241">
        <v>425199</v>
      </c>
      <c r="E31" s="241">
        <v>259620.2</v>
      </c>
      <c r="F31" s="241">
        <v>324606.3</v>
      </c>
      <c r="G31" s="241">
        <v>302284.79999999999</v>
      </c>
      <c r="H31" s="241">
        <v>301981</v>
      </c>
      <c r="I31" s="241">
        <v>227302.7</v>
      </c>
      <c r="J31" s="241">
        <v>432100.4</v>
      </c>
      <c r="K31" s="241">
        <v>381859.8</v>
      </c>
    </row>
    <row r="32" spans="1:11" hidden="1">
      <c r="A32" s="170">
        <v>37711</v>
      </c>
      <c r="B32" s="241">
        <v>305632.8</v>
      </c>
      <c r="C32" s="241">
        <v>283050.5</v>
      </c>
      <c r="D32" s="241">
        <v>443136.5</v>
      </c>
      <c r="E32" s="241">
        <v>277518.2</v>
      </c>
      <c r="F32" s="241">
        <v>354138.1</v>
      </c>
      <c r="G32" s="241">
        <v>316180.90000000002</v>
      </c>
      <c r="H32" s="241">
        <v>320188.3</v>
      </c>
      <c r="I32" s="241">
        <v>242595.8</v>
      </c>
      <c r="J32" s="241">
        <v>453515.5</v>
      </c>
      <c r="K32" s="241">
        <v>400113.2</v>
      </c>
    </row>
    <row r="33" spans="1:11" hidden="1">
      <c r="A33" s="170">
        <v>37802</v>
      </c>
      <c r="B33" s="241">
        <v>318231.90000000002</v>
      </c>
      <c r="C33" s="241">
        <v>298819.90000000002</v>
      </c>
      <c r="D33" s="241">
        <v>470675.1</v>
      </c>
      <c r="E33" s="241">
        <v>286837.8</v>
      </c>
      <c r="F33" s="241">
        <v>389452.9</v>
      </c>
      <c r="G33" s="241">
        <v>333357.5</v>
      </c>
      <c r="H33" s="241">
        <v>323821.40000000002</v>
      </c>
      <c r="I33" s="241">
        <v>259277.7</v>
      </c>
      <c r="J33" s="241">
        <v>470663.7</v>
      </c>
      <c r="K33" s="241">
        <v>421972</v>
      </c>
    </row>
    <row r="34" spans="1:11" hidden="1">
      <c r="A34" s="170">
        <v>37894</v>
      </c>
      <c r="B34" s="241">
        <v>342869</v>
      </c>
      <c r="C34" s="241">
        <v>308924.09999999998</v>
      </c>
      <c r="D34" s="241">
        <v>485150.4</v>
      </c>
      <c r="E34" s="241">
        <v>306679.09999999998</v>
      </c>
      <c r="F34" s="241">
        <v>438287.8</v>
      </c>
      <c r="G34" s="241">
        <v>359132.6</v>
      </c>
      <c r="H34" s="241">
        <v>336657.3</v>
      </c>
      <c r="I34" s="241">
        <v>278745.40000000002</v>
      </c>
      <c r="J34" s="241">
        <v>483396.5</v>
      </c>
      <c r="K34" s="241">
        <v>442569.6</v>
      </c>
    </row>
    <row r="35" spans="1:11" hidden="1">
      <c r="A35" s="170">
        <v>37986</v>
      </c>
      <c r="B35" s="241">
        <v>372660.1</v>
      </c>
      <c r="C35" s="241">
        <v>320163.5</v>
      </c>
      <c r="D35" s="241">
        <v>506987.5</v>
      </c>
      <c r="E35" s="241">
        <v>331052.3</v>
      </c>
      <c r="F35" s="241">
        <v>471780.3</v>
      </c>
      <c r="G35" s="241">
        <v>393524</v>
      </c>
      <c r="H35" s="241">
        <v>350840</v>
      </c>
      <c r="I35" s="241">
        <v>304313.09999999998</v>
      </c>
      <c r="J35" s="241">
        <v>515826.2</v>
      </c>
      <c r="K35" s="241">
        <v>471223.9</v>
      </c>
    </row>
    <row r="36" spans="1:11" hidden="1">
      <c r="A36" s="170">
        <v>38077</v>
      </c>
      <c r="B36" s="241">
        <v>395700</v>
      </c>
      <c r="C36" s="241">
        <v>350554.8</v>
      </c>
      <c r="D36" s="241">
        <v>547933.69999999995</v>
      </c>
      <c r="E36" s="241">
        <v>358019.4</v>
      </c>
      <c r="F36" s="241">
        <v>509264.7</v>
      </c>
      <c r="G36" s="241">
        <v>439073.1</v>
      </c>
      <c r="H36" s="241">
        <v>369944.4</v>
      </c>
      <c r="I36" s="241">
        <v>326077.40000000002</v>
      </c>
      <c r="J36" s="241">
        <v>571059.9</v>
      </c>
      <c r="K36" s="241">
        <v>511609.5</v>
      </c>
    </row>
    <row r="37" spans="1:11" hidden="1">
      <c r="A37" s="170">
        <v>38168</v>
      </c>
      <c r="B37" s="241">
        <v>424639</v>
      </c>
      <c r="C37" s="241">
        <v>385522.2</v>
      </c>
      <c r="D37" s="241">
        <v>585781</v>
      </c>
      <c r="E37" s="241">
        <v>394660.5</v>
      </c>
      <c r="F37" s="241">
        <v>537905.30000000005</v>
      </c>
      <c r="G37" s="241">
        <v>493209.5</v>
      </c>
      <c r="H37" s="241">
        <v>405312</v>
      </c>
      <c r="I37" s="241">
        <v>356385.4</v>
      </c>
      <c r="J37" s="241">
        <v>623256.19999999995</v>
      </c>
      <c r="K37" s="241">
        <v>553288.80000000005</v>
      </c>
    </row>
    <row r="38" spans="1:11" hidden="1">
      <c r="A38" s="170">
        <v>38260</v>
      </c>
      <c r="B38" s="241">
        <v>454131.4</v>
      </c>
      <c r="C38" s="241">
        <v>427327.1</v>
      </c>
      <c r="D38" s="241">
        <v>628603.80000000005</v>
      </c>
      <c r="E38" s="241">
        <v>429306.1</v>
      </c>
      <c r="F38" s="241">
        <v>556321.80000000005</v>
      </c>
      <c r="G38" s="241">
        <v>541498.5</v>
      </c>
      <c r="H38" s="241">
        <v>437867.8</v>
      </c>
      <c r="I38" s="241">
        <v>385304.1</v>
      </c>
      <c r="J38" s="241">
        <v>674647.5</v>
      </c>
      <c r="K38" s="241">
        <v>596233.30000000005</v>
      </c>
    </row>
    <row r="39" spans="1:11" hidden="1">
      <c r="A39" s="170">
        <v>38352</v>
      </c>
      <c r="B39" s="241">
        <v>476911.1</v>
      </c>
      <c r="C39" s="241">
        <v>466896.3</v>
      </c>
      <c r="D39" s="241">
        <v>671369.3</v>
      </c>
      <c r="E39" s="241">
        <v>443014.6</v>
      </c>
      <c r="F39" s="241">
        <v>594766.80000000005</v>
      </c>
      <c r="G39" s="241">
        <v>579408.6</v>
      </c>
      <c r="H39" s="241">
        <v>460618.7</v>
      </c>
      <c r="I39" s="241">
        <v>408505.3</v>
      </c>
      <c r="J39" s="241">
        <v>716611.1</v>
      </c>
      <c r="K39" s="241">
        <v>634410.1</v>
      </c>
    </row>
    <row r="40" spans="1:11" hidden="1">
      <c r="A40" s="170">
        <v>38442</v>
      </c>
      <c r="B40" s="241">
        <v>504230.2</v>
      </c>
      <c r="C40" s="241">
        <v>494035.4</v>
      </c>
      <c r="D40" s="241">
        <v>693729</v>
      </c>
      <c r="E40" s="241">
        <v>464672</v>
      </c>
      <c r="F40" s="241">
        <v>631649</v>
      </c>
      <c r="G40" s="241">
        <v>604166.40000000002</v>
      </c>
      <c r="H40" s="241">
        <v>489553.5</v>
      </c>
      <c r="I40" s="241">
        <v>427806.3</v>
      </c>
      <c r="J40" s="241">
        <v>760474.6</v>
      </c>
      <c r="K40" s="241">
        <v>663096</v>
      </c>
    </row>
    <row r="41" spans="1:11" hidden="1">
      <c r="A41" s="170">
        <v>38533</v>
      </c>
      <c r="B41" s="241">
        <v>536527.4</v>
      </c>
      <c r="C41" s="241">
        <v>518565.8</v>
      </c>
      <c r="D41" s="241">
        <v>721194.9</v>
      </c>
      <c r="E41" s="241">
        <v>492818.3</v>
      </c>
      <c r="F41" s="241">
        <v>669371.4</v>
      </c>
      <c r="G41" s="241">
        <v>637514.9</v>
      </c>
      <c r="H41" s="241">
        <v>516514.2</v>
      </c>
      <c r="I41" s="241">
        <v>439547.2</v>
      </c>
      <c r="J41" s="241">
        <v>807519.7</v>
      </c>
      <c r="K41" s="241">
        <v>690288.8</v>
      </c>
    </row>
    <row r="42" spans="1:11" hidden="1">
      <c r="A42" s="170">
        <v>38625</v>
      </c>
      <c r="B42" s="241">
        <v>589215.5</v>
      </c>
      <c r="C42" s="241">
        <v>537251</v>
      </c>
      <c r="D42" s="241">
        <v>749592</v>
      </c>
      <c r="E42" s="241">
        <v>500455.7</v>
      </c>
      <c r="F42" s="241">
        <v>695795.4</v>
      </c>
      <c r="G42" s="241">
        <v>654024.5</v>
      </c>
      <c r="H42" s="241">
        <v>535560.1</v>
      </c>
      <c r="I42" s="241">
        <v>441827.9</v>
      </c>
      <c r="J42" s="241">
        <v>857042.8</v>
      </c>
      <c r="K42" s="241">
        <v>718140.8</v>
      </c>
    </row>
    <row r="43" spans="1:11" hidden="1">
      <c r="A43" s="170">
        <v>38717</v>
      </c>
      <c r="B43" s="241">
        <v>639691.30000000005</v>
      </c>
      <c r="C43" s="241">
        <v>563093.19999999995</v>
      </c>
      <c r="D43" s="241">
        <v>767143.2</v>
      </c>
      <c r="E43" s="241">
        <v>503922</v>
      </c>
      <c r="F43" s="241">
        <v>739345.3</v>
      </c>
      <c r="G43" s="241">
        <v>668084.6</v>
      </c>
      <c r="H43" s="241">
        <v>569333.6</v>
      </c>
      <c r="I43" s="241">
        <v>453883.6</v>
      </c>
      <c r="J43" s="241">
        <v>891758</v>
      </c>
      <c r="K43" s="241">
        <v>745574.9</v>
      </c>
    </row>
    <row r="44" spans="1:11" hidden="1">
      <c r="A44" s="170">
        <v>38807</v>
      </c>
      <c r="B44" s="241">
        <v>662595</v>
      </c>
      <c r="C44" s="241">
        <v>596812</v>
      </c>
      <c r="D44" s="241">
        <v>794519.9</v>
      </c>
      <c r="E44" s="241">
        <v>533491.6</v>
      </c>
      <c r="F44" s="241">
        <v>800616.2</v>
      </c>
      <c r="G44" s="241">
        <v>712078.4</v>
      </c>
      <c r="H44" s="241">
        <v>581622.19999999995</v>
      </c>
      <c r="I44" s="241">
        <v>490356.9</v>
      </c>
      <c r="J44" s="241">
        <v>914360.7</v>
      </c>
      <c r="K44" s="241">
        <v>771593.6</v>
      </c>
    </row>
    <row r="45" spans="1:11" hidden="1">
      <c r="A45" s="170">
        <v>38898</v>
      </c>
      <c r="B45" s="241">
        <v>701162.5</v>
      </c>
      <c r="C45" s="241">
        <v>652807.30000000005</v>
      </c>
      <c r="D45" s="241">
        <v>832822.4</v>
      </c>
      <c r="E45" s="241">
        <v>568299.9</v>
      </c>
      <c r="F45" s="241">
        <v>821282.7</v>
      </c>
      <c r="G45" s="241">
        <v>751760.5</v>
      </c>
      <c r="H45" s="241">
        <v>605935.4</v>
      </c>
      <c r="I45" s="241">
        <v>537018.4</v>
      </c>
      <c r="J45" s="241">
        <v>931471.2</v>
      </c>
      <c r="K45" s="241">
        <v>798564.4</v>
      </c>
    </row>
    <row r="46" spans="1:11" hidden="1">
      <c r="A46" s="170">
        <v>38990</v>
      </c>
      <c r="B46" s="241">
        <v>709246.7</v>
      </c>
      <c r="C46" s="241">
        <v>697228.6</v>
      </c>
      <c r="D46" s="241">
        <v>873803.7</v>
      </c>
      <c r="E46" s="241">
        <v>576543.6</v>
      </c>
      <c r="F46" s="241">
        <v>828456.9</v>
      </c>
      <c r="G46" s="241">
        <v>752737.7</v>
      </c>
      <c r="H46" s="241">
        <v>647955.6</v>
      </c>
      <c r="I46" s="241">
        <v>570562.19999999995</v>
      </c>
      <c r="J46" s="241">
        <v>945889.6</v>
      </c>
      <c r="K46" s="241">
        <v>823019.7</v>
      </c>
    </row>
    <row r="47" spans="1:11" hidden="1">
      <c r="A47" s="170">
        <v>39082</v>
      </c>
      <c r="B47" s="241">
        <v>731098.6</v>
      </c>
      <c r="C47" s="241">
        <v>708465.7</v>
      </c>
      <c r="D47" s="241">
        <v>907054.7</v>
      </c>
      <c r="E47" s="241">
        <v>603061.30000000005</v>
      </c>
      <c r="F47" s="241">
        <v>823043</v>
      </c>
      <c r="G47" s="241">
        <v>777210.4</v>
      </c>
      <c r="H47" s="241">
        <v>652870.30000000005</v>
      </c>
      <c r="I47" s="241">
        <v>603185.4</v>
      </c>
      <c r="J47" s="241">
        <v>975659.4</v>
      </c>
      <c r="K47" s="241">
        <v>855150.8</v>
      </c>
    </row>
    <row r="48" spans="1:11">
      <c r="A48" s="170">
        <v>39172</v>
      </c>
      <c r="B48" s="241">
        <v>798984.1</v>
      </c>
      <c r="C48" s="241">
        <v>724145.2</v>
      </c>
      <c r="D48" s="241">
        <v>941615.5</v>
      </c>
      <c r="E48" s="241">
        <v>622749</v>
      </c>
      <c r="F48" s="241">
        <v>860374.9</v>
      </c>
      <c r="G48" s="241">
        <v>831777.8</v>
      </c>
      <c r="H48" s="241">
        <v>670030.4</v>
      </c>
      <c r="I48" s="241">
        <v>613444.30000000005</v>
      </c>
      <c r="J48" s="241">
        <v>1013947.9</v>
      </c>
      <c r="K48" s="241">
        <v>891716.7</v>
      </c>
    </row>
    <row r="49" spans="1:11">
      <c r="A49" s="170">
        <v>39263</v>
      </c>
      <c r="B49" s="241">
        <v>854966.7</v>
      </c>
      <c r="C49" s="241">
        <v>739755.5</v>
      </c>
      <c r="D49" s="241">
        <v>967550.2</v>
      </c>
      <c r="E49" s="241">
        <v>669387.69999999995</v>
      </c>
      <c r="F49" s="241">
        <v>905222.3</v>
      </c>
      <c r="G49" s="241">
        <v>848292.3</v>
      </c>
      <c r="H49" s="241">
        <v>706585.3</v>
      </c>
      <c r="I49" s="241">
        <v>600216.5</v>
      </c>
      <c r="J49" s="241">
        <v>1041267.3</v>
      </c>
      <c r="K49" s="241">
        <v>923163.3</v>
      </c>
    </row>
    <row r="50" spans="1:11">
      <c r="A50" s="170">
        <v>39355</v>
      </c>
      <c r="B50" s="241">
        <v>852373</v>
      </c>
      <c r="C50" s="241">
        <v>759216</v>
      </c>
      <c r="D50" s="241">
        <v>987430.5</v>
      </c>
      <c r="E50" s="241">
        <v>747303.6</v>
      </c>
      <c r="F50" s="241">
        <v>895378.7</v>
      </c>
      <c r="G50" s="241">
        <v>857410.4</v>
      </c>
      <c r="H50" s="241">
        <v>732947.6</v>
      </c>
      <c r="I50" s="241">
        <v>621757.1</v>
      </c>
      <c r="J50" s="241">
        <v>1073662.8999999999</v>
      </c>
      <c r="K50" s="241">
        <v>946626</v>
      </c>
    </row>
    <row r="51" spans="1:11">
      <c r="A51" s="170">
        <v>39447</v>
      </c>
      <c r="B51" s="241">
        <v>809137.8</v>
      </c>
      <c r="C51" s="241">
        <v>795655.3</v>
      </c>
      <c r="D51" s="241">
        <v>1013031.7</v>
      </c>
      <c r="E51" s="241">
        <v>750237.1</v>
      </c>
      <c r="F51" s="241">
        <v>874992</v>
      </c>
      <c r="G51" s="241">
        <v>859478</v>
      </c>
      <c r="H51" s="241">
        <v>753822.5</v>
      </c>
      <c r="I51" s="241">
        <v>653051.5</v>
      </c>
      <c r="J51" s="241">
        <v>1090337.8</v>
      </c>
      <c r="K51" s="241">
        <v>959788.7</v>
      </c>
    </row>
    <row r="52" spans="1:11">
      <c r="A52" s="170">
        <v>39538</v>
      </c>
      <c r="B52" s="241">
        <v>800630</v>
      </c>
      <c r="C52" s="241">
        <v>815989.9</v>
      </c>
      <c r="D52" s="241">
        <v>1016341.5</v>
      </c>
      <c r="E52" s="241">
        <v>728483.6</v>
      </c>
      <c r="F52" s="241">
        <v>858348.9</v>
      </c>
      <c r="G52" s="241">
        <v>859636.2</v>
      </c>
      <c r="H52" s="241">
        <v>779028.4</v>
      </c>
      <c r="I52" s="241">
        <v>664835</v>
      </c>
      <c r="J52" s="241">
        <v>1097284.1000000001</v>
      </c>
      <c r="K52" s="241">
        <v>967140.5</v>
      </c>
    </row>
    <row r="53" spans="1:11">
      <c r="A53" s="170">
        <v>39629</v>
      </c>
      <c r="B53" s="241">
        <v>803422.7</v>
      </c>
      <c r="C53" s="241">
        <v>817171</v>
      </c>
      <c r="D53" s="241">
        <v>993109.4</v>
      </c>
      <c r="E53" s="241">
        <v>718092.6</v>
      </c>
      <c r="F53" s="241">
        <v>831837.8</v>
      </c>
      <c r="G53" s="241">
        <v>875096</v>
      </c>
      <c r="H53" s="241">
        <v>798882.1</v>
      </c>
      <c r="I53" s="241">
        <v>665796</v>
      </c>
      <c r="J53" s="241">
        <v>1108231.6000000001</v>
      </c>
      <c r="K53" s="241">
        <v>972590.3</v>
      </c>
    </row>
    <row r="54" spans="1:11">
      <c r="A54" s="170">
        <v>39721</v>
      </c>
      <c r="B54" s="241">
        <v>861627.1</v>
      </c>
      <c r="C54" s="241">
        <v>790763.6</v>
      </c>
      <c r="D54" s="241">
        <v>992654.5</v>
      </c>
      <c r="E54" s="241">
        <v>732105.9</v>
      </c>
      <c r="F54" s="241">
        <v>854291</v>
      </c>
      <c r="G54" s="241">
        <v>880409.1</v>
      </c>
      <c r="H54" s="241">
        <v>797993.4</v>
      </c>
      <c r="I54" s="241">
        <v>668130.9</v>
      </c>
      <c r="J54" s="241">
        <v>1109806.7</v>
      </c>
      <c r="K54" s="241">
        <v>968963</v>
      </c>
    </row>
    <row r="55" spans="1:11">
      <c r="A55" s="170">
        <v>39813</v>
      </c>
      <c r="B55" s="241">
        <v>884823.2</v>
      </c>
      <c r="C55" s="241">
        <v>774275.8</v>
      </c>
      <c r="D55" s="241">
        <v>986196.5</v>
      </c>
      <c r="E55" s="241">
        <v>733841.3</v>
      </c>
      <c r="F55" s="241">
        <v>859973.9</v>
      </c>
      <c r="G55" s="241">
        <v>859006.1</v>
      </c>
      <c r="H55" s="241">
        <v>797305.4</v>
      </c>
      <c r="I55" s="241">
        <v>676328.7</v>
      </c>
      <c r="J55" s="241">
        <v>1096598.8</v>
      </c>
      <c r="K55" s="241">
        <v>959684</v>
      </c>
    </row>
    <row r="56" spans="1:11">
      <c r="A56" s="170">
        <v>39903</v>
      </c>
      <c r="B56" s="241">
        <v>841315.4</v>
      </c>
      <c r="C56" s="241">
        <v>782855.6</v>
      </c>
      <c r="D56" s="241">
        <v>993926.5</v>
      </c>
      <c r="E56" s="241">
        <v>738787.8</v>
      </c>
      <c r="F56" s="241">
        <v>818938.1</v>
      </c>
      <c r="G56" s="241">
        <v>779593.9</v>
      </c>
      <c r="H56" s="241">
        <v>775871.2</v>
      </c>
      <c r="I56" s="241">
        <v>674127.8</v>
      </c>
      <c r="J56" s="241">
        <v>1078941.6000000001</v>
      </c>
      <c r="K56" s="241">
        <v>943174.5</v>
      </c>
    </row>
    <row r="57" spans="1:11">
      <c r="A57" s="170">
        <v>39994</v>
      </c>
      <c r="B57" s="241">
        <v>807468.1</v>
      </c>
      <c r="C57" s="241">
        <v>785174.9</v>
      </c>
      <c r="D57" s="241">
        <v>996367.3</v>
      </c>
      <c r="E57" s="241">
        <v>731454.3</v>
      </c>
      <c r="F57" s="241">
        <v>812426.4</v>
      </c>
      <c r="G57" s="241">
        <v>770730.4</v>
      </c>
      <c r="H57" s="241">
        <v>747144</v>
      </c>
      <c r="I57" s="241">
        <v>695097</v>
      </c>
      <c r="J57" s="241">
        <v>1077386.8999999999</v>
      </c>
      <c r="K57" s="241">
        <v>935065.9</v>
      </c>
    </row>
    <row r="58" spans="1:11">
      <c r="A58" s="170">
        <v>40086</v>
      </c>
      <c r="B58" s="241">
        <v>807591.8</v>
      </c>
      <c r="C58" s="241">
        <v>819773.3</v>
      </c>
      <c r="D58" s="241">
        <v>1033849.4</v>
      </c>
      <c r="E58" s="241">
        <v>764367.4</v>
      </c>
      <c r="F58" s="241">
        <v>865494</v>
      </c>
      <c r="G58" s="241">
        <v>845823.8</v>
      </c>
      <c r="H58" s="241">
        <v>773408.2</v>
      </c>
      <c r="I58" s="241">
        <v>720943.4</v>
      </c>
      <c r="J58" s="241">
        <v>1097991.6000000001</v>
      </c>
      <c r="K58" s="241">
        <v>973173.1</v>
      </c>
    </row>
    <row r="59" spans="1:11">
      <c r="A59" s="170">
        <v>40178</v>
      </c>
      <c r="B59" s="241">
        <v>866353</v>
      </c>
      <c r="C59" s="241">
        <v>854815</v>
      </c>
      <c r="D59" s="241">
        <v>1060139.7</v>
      </c>
      <c r="E59" s="241">
        <v>773505.8</v>
      </c>
      <c r="F59" s="241">
        <v>895656.7</v>
      </c>
      <c r="G59" s="241">
        <v>889656.3</v>
      </c>
      <c r="H59" s="241">
        <v>821759.4</v>
      </c>
      <c r="I59" s="241">
        <v>709443.1</v>
      </c>
      <c r="J59" s="241">
        <v>1126158</v>
      </c>
      <c r="K59" s="241">
        <v>1007240.1</v>
      </c>
    </row>
    <row r="60" spans="1:11">
      <c r="A60" s="170">
        <v>40268</v>
      </c>
      <c r="B60" s="241">
        <v>912529.5</v>
      </c>
      <c r="C60" s="241">
        <v>850291</v>
      </c>
      <c r="D60" s="241">
        <v>1086067.8</v>
      </c>
      <c r="E60" s="241">
        <v>837603.3</v>
      </c>
      <c r="F60" s="241">
        <v>940520.9</v>
      </c>
      <c r="G60" s="241">
        <v>925538</v>
      </c>
      <c r="H60" s="241">
        <v>857967.2</v>
      </c>
      <c r="I60" s="241">
        <v>755511.6</v>
      </c>
      <c r="J60" s="241">
        <v>1167760.2</v>
      </c>
      <c r="K60" s="241">
        <v>1039618.4</v>
      </c>
    </row>
    <row r="61" spans="1:11">
      <c r="A61" s="170">
        <v>40359</v>
      </c>
      <c r="B61" s="241">
        <v>916379</v>
      </c>
      <c r="C61" s="241">
        <v>853330.2</v>
      </c>
      <c r="D61" s="241">
        <v>1083275.8</v>
      </c>
      <c r="E61" s="241">
        <v>838708.6</v>
      </c>
      <c r="F61" s="241">
        <v>983059.7</v>
      </c>
      <c r="G61" s="241">
        <v>925675.2</v>
      </c>
      <c r="H61" s="241">
        <v>874512.8</v>
      </c>
      <c r="I61" s="241">
        <v>788232.2</v>
      </c>
      <c r="J61" s="241">
        <v>1185945</v>
      </c>
      <c r="K61" s="241">
        <v>1054931.6000000001</v>
      </c>
    </row>
    <row r="62" spans="1:11">
      <c r="A62" s="170">
        <v>40451</v>
      </c>
      <c r="B62" s="241">
        <v>869762.6</v>
      </c>
      <c r="C62" s="241">
        <v>858955</v>
      </c>
      <c r="D62" s="241">
        <v>1073822.8</v>
      </c>
      <c r="E62" s="241">
        <v>859634.1</v>
      </c>
      <c r="F62" s="241">
        <v>919021.6</v>
      </c>
      <c r="G62" s="241">
        <v>894587.1</v>
      </c>
      <c r="H62" s="241">
        <v>842351</v>
      </c>
      <c r="I62" s="241">
        <v>781026.1</v>
      </c>
      <c r="J62" s="241">
        <v>1180251.5</v>
      </c>
      <c r="K62" s="241">
        <v>1027573.2</v>
      </c>
    </row>
    <row r="63" spans="1:11">
      <c r="A63" s="170">
        <v>40543</v>
      </c>
      <c r="B63" s="241">
        <v>862082.7</v>
      </c>
      <c r="C63" s="241">
        <v>850370.8</v>
      </c>
      <c r="D63" s="241">
        <v>1081289.3</v>
      </c>
      <c r="E63" s="241">
        <v>840190.6</v>
      </c>
      <c r="F63" s="241">
        <v>870475.8</v>
      </c>
      <c r="G63" s="241">
        <v>887996.2</v>
      </c>
      <c r="H63" s="241">
        <v>791678.6</v>
      </c>
      <c r="I63" s="241">
        <v>805214.3</v>
      </c>
      <c r="J63" s="241">
        <v>1179632.6000000001</v>
      </c>
      <c r="K63" s="241">
        <v>1019989.4</v>
      </c>
    </row>
    <row r="64" spans="1:11">
      <c r="A64" s="170">
        <v>40633</v>
      </c>
      <c r="B64" s="241">
        <v>895561.7</v>
      </c>
      <c r="C64" s="241">
        <v>845231.2</v>
      </c>
      <c r="D64" s="241">
        <v>1108217.3999999999</v>
      </c>
      <c r="E64" s="241">
        <v>795883.3</v>
      </c>
      <c r="F64" s="241">
        <v>922879.5</v>
      </c>
      <c r="G64" s="241">
        <v>922786.5</v>
      </c>
      <c r="H64" s="241">
        <v>766217.4</v>
      </c>
      <c r="I64" s="241">
        <v>811639.7</v>
      </c>
      <c r="J64" s="241">
        <v>1176808.7</v>
      </c>
      <c r="K64" s="241">
        <v>1027645.2</v>
      </c>
    </row>
    <row r="65" spans="1:11">
      <c r="A65" s="170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>
      <c r="A66" s="171" t="s">
        <v>12</v>
      </c>
      <c r="B66" s="55">
        <f>AVERAGE(B4:B7)</f>
        <v>162730.92499999999</v>
      </c>
      <c r="C66" s="55">
        <f t="shared" ref="C66:K66" si="0">AVERAGE(C4:C7)</f>
        <v>145293.375</v>
      </c>
      <c r="D66" s="55">
        <f t="shared" si="0"/>
        <v>192091.6</v>
      </c>
      <c r="E66" s="55">
        <f t="shared" si="0"/>
        <v>133658.375</v>
      </c>
      <c r="F66" s="55">
        <f t="shared" si="0"/>
        <v>176761.65</v>
      </c>
      <c r="G66" s="55">
        <f t="shared" si="0"/>
        <v>159735.75</v>
      </c>
      <c r="H66" s="55">
        <f t="shared" si="0"/>
        <v>146049.17499999999</v>
      </c>
      <c r="I66" s="55">
        <f t="shared" si="0"/>
        <v>131930.02499999999</v>
      </c>
      <c r="J66" s="55">
        <f t="shared" si="0"/>
        <v>192415.97499999998</v>
      </c>
      <c r="K66" s="55">
        <f t="shared" si="0"/>
        <v>178485.55</v>
      </c>
    </row>
    <row r="67" spans="1:11">
      <c r="A67" s="171" t="s">
        <v>13</v>
      </c>
      <c r="B67" s="55">
        <f>AVERAGE(B8:B11)</f>
        <v>181014.35</v>
      </c>
      <c r="C67" s="55">
        <f t="shared" ref="C67:K67" si="1">AVERAGE(C8:C11)</f>
        <v>150505.54999999999</v>
      </c>
      <c r="D67" s="55">
        <f t="shared" si="1"/>
        <v>204820.52499999997</v>
      </c>
      <c r="E67" s="55">
        <f t="shared" si="1"/>
        <v>145688.97500000001</v>
      </c>
      <c r="F67" s="55">
        <f t="shared" si="1"/>
        <v>182946.32499999998</v>
      </c>
      <c r="G67" s="55">
        <f t="shared" si="1"/>
        <v>178597</v>
      </c>
      <c r="H67" s="55">
        <f t="shared" si="1"/>
        <v>157115.04999999999</v>
      </c>
      <c r="I67" s="55">
        <f t="shared" si="1"/>
        <v>129623.79999999999</v>
      </c>
      <c r="J67" s="55">
        <f t="shared" si="1"/>
        <v>224001.09999999998</v>
      </c>
      <c r="K67" s="55">
        <f t="shared" si="1"/>
        <v>194435.19999999998</v>
      </c>
    </row>
    <row r="68" spans="1:11">
      <c r="A68" s="171" t="s">
        <v>14</v>
      </c>
      <c r="B68" s="55">
        <f>AVERAGE(B12:B15)</f>
        <v>198414.84999999998</v>
      </c>
      <c r="C68" s="55">
        <f t="shared" ref="C68:K68" si="2">AVERAGE(C12:C15)</f>
        <v>182230.82500000001</v>
      </c>
      <c r="D68" s="55">
        <f t="shared" si="2"/>
        <v>223401.67499999999</v>
      </c>
      <c r="E68" s="55">
        <f t="shared" si="2"/>
        <v>169680</v>
      </c>
      <c r="F68" s="55">
        <f t="shared" si="2"/>
        <v>209059.9</v>
      </c>
      <c r="G68" s="55">
        <f t="shared" si="2"/>
        <v>199139.60000000003</v>
      </c>
      <c r="H68" s="55">
        <f t="shared" si="2"/>
        <v>173665.625</v>
      </c>
      <c r="I68" s="55">
        <f t="shared" si="2"/>
        <v>160643.4</v>
      </c>
      <c r="J68" s="55">
        <f t="shared" si="2"/>
        <v>274292.57500000001</v>
      </c>
      <c r="K68" s="55">
        <f t="shared" si="2"/>
        <v>221283.72500000001</v>
      </c>
    </row>
    <row r="69" spans="1:11">
      <c r="A69" s="171" t="s">
        <v>15</v>
      </c>
      <c r="B69" s="55">
        <f>AVERAGE(B16:B19)</f>
        <v>187582.52500000002</v>
      </c>
      <c r="C69" s="55">
        <f t="shared" ref="C69:K69" si="3">AVERAGE(C16:C19)</f>
        <v>178730.15000000002</v>
      </c>
      <c r="D69" s="55">
        <f t="shared" si="3"/>
        <v>234822.3</v>
      </c>
      <c r="E69" s="55">
        <f t="shared" si="3"/>
        <v>178727.02499999999</v>
      </c>
      <c r="F69" s="55">
        <f t="shared" si="3"/>
        <v>217193.35</v>
      </c>
      <c r="G69" s="55">
        <f t="shared" si="3"/>
        <v>198317.35</v>
      </c>
      <c r="H69" s="55">
        <f t="shared" si="3"/>
        <v>191026.5</v>
      </c>
      <c r="I69" s="55">
        <f t="shared" si="3"/>
        <v>161000.15</v>
      </c>
      <c r="J69" s="55">
        <f t="shared" si="3"/>
        <v>292650.27500000002</v>
      </c>
      <c r="K69" s="55">
        <f t="shared" si="3"/>
        <v>232127.30000000002</v>
      </c>
    </row>
    <row r="70" spans="1:11">
      <c r="A70" s="171" t="s">
        <v>16</v>
      </c>
      <c r="B70" s="55">
        <f>AVERAGE(B20:B23)</f>
        <v>217002.55</v>
      </c>
      <c r="C70" s="55">
        <f t="shared" ref="C70:K70" si="4">AVERAGE(C20:C23)</f>
        <v>194489.07500000001</v>
      </c>
      <c r="D70" s="55">
        <f t="shared" si="4"/>
        <v>280480.3</v>
      </c>
      <c r="E70" s="55">
        <f t="shared" si="4"/>
        <v>204167.42499999999</v>
      </c>
      <c r="F70" s="55">
        <f t="shared" si="4"/>
        <v>231578.6</v>
      </c>
      <c r="G70" s="55">
        <f t="shared" si="4"/>
        <v>227507.15</v>
      </c>
      <c r="H70" s="55">
        <f t="shared" si="4"/>
        <v>226049.07499999998</v>
      </c>
      <c r="I70" s="55">
        <f t="shared" si="4"/>
        <v>191504.3</v>
      </c>
      <c r="J70" s="55">
        <f t="shared" si="4"/>
        <v>326732.82500000001</v>
      </c>
      <c r="K70" s="55">
        <f t="shared" si="4"/>
        <v>271862.92499999999</v>
      </c>
    </row>
    <row r="71" spans="1:11">
      <c r="A71" s="171" t="s">
        <v>17</v>
      </c>
      <c r="B71" s="55">
        <f>AVERAGE(B24:B27)</f>
        <v>252501.32499999998</v>
      </c>
      <c r="C71" s="55">
        <f t="shared" ref="C71:K71" si="5">AVERAGE(C24:C27)</f>
        <v>230399.125</v>
      </c>
      <c r="D71" s="55">
        <f t="shared" si="5"/>
        <v>331688.90000000002</v>
      </c>
      <c r="E71" s="55">
        <f t="shared" si="5"/>
        <v>222094.85</v>
      </c>
      <c r="F71" s="55">
        <f t="shared" si="5"/>
        <v>259256.5</v>
      </c>
      <c r="G71" s="55">
        <f t="shared" si="5"/>
        <v>255104.05</v>
      </c>
      <c r="H71" s="55">
        <f t="shared" si="5"/>
        <v>266834.05</v>
      </c>
      <c r="I71" s="55">
        <f t="shared" si="5"/>
        <v>196752.67499999999</v>
      </c>
      <c r="J71" s="55">
        <f t="shared" si="5"/>
        <v>358938.625</v>
      </c>
      <c r="K71" s="55">
        <f t="shared" si="5"/>
        <v>310685.125</v>
      </c>
    </row>
    <row r="72" spans="1:11">
      <c r="A72" s="171" t="s">
        <v>18</v>
      </c>
      <c r="B72" s="55">
        <f>AVERAGE(B28:B31)</f>
        <v>282478.75</v>
      </c>
      <c r="C72" s="55">
        <f t="shared" ref="C72:K72" si="6">AVERAGE(C28:C31)</f>
        <v>258798.02500000002</v>
      </c>
      <c r="D72" s="55">
        <f t="shared" si="6"/>
        <v>403827.77500000002</v>
      </c>
      <c r="E72" s="55">
        <f t="shared" si="6"/>
        <v>246186.3</v>
      </c>
      <c r="F72" s="55">
        <f t="shared" si="6"/>
        <v>295007.8</v>
      </c>
      <c r="G72" s="55">
        <f t="shared" si="6"/>
        <v>282787.17499999999</v>
      </c>
      <c r="H72" s="55">
        <f t="shared" si="6"/>
        <v>292926.22499999998</v>
      </c>
      <c r="I72" s="55">
        <f t="shared" si="6"/>
        <v>222826.55</v>
      </c>
      <c r="J72" s="55">
        <f t="shared" si="6"/>
        <v>402575.4</v>
      </c>
      <c r="K72" s="55">
        <f t="shared" si="6"/>
        <v>358131.42499999999</v>
      </c>
    </row>
    <row r="73" spans="1:11">
      <c r="A73" s="171" t="s">
        <v>19</v>
      </c>
      <c r="B73" s="55">
        <f>AVERAGE(B32:B35)</f>
        <v>334848.44999999995</v>
      </c>
      <c r="C73" s="55">
        <f t="shared" ref="C73:K73" si="7">AVERAGE(C32:C35)</f>
        <v>302739.5</v>
      </c>
      <c r="D73" s="55">
        <f t="shared" si="7"/>
        <v>476487.375</v>
      </c>
      <c r="E73" s="55">
        <f t="shared" si="7"/>
        <v>300521.84999999998</v>
      </c>
      <c r="F73" s="55">
        <f t="shared" si="7"/>
        <v>413414.77500000002</v>
      </c>
      <c r="G73" s="55">
        <f t="shared" si="7"/>
        <v>350548.75</v>
      </c>
      <c r="H73" s="55">
        <f t="shared" si="7"/>
        <v>332876.75</v>
      </c>
      <c r="I73" s="55">
        <f t="shared" si="7"/>
        <v>271233</v>
      </c>
      <c r="J73" s="55">
        <f t="shared" si="7"/>
        <v>480850.47499999998</v>
      </c>
      <c r="K73" s="55">
        <f t="shared" si="7"/>
        <v>433969.67499999993</v>
      </c>
    </row>
    <row r="74" spans="1:11">
      <c r="A74" s="171" t="s">
        <v>20</v>
      </c>
      <c r="B74" s="55">
        <f>AVERAGE(B36:B39)</f>
        <v>437845.375</v>
      </c>
      <c r="C74" s="55">
        <f t="shared" ref="C74:K74" si="8">AVERAGE(C36:C39)</f>
        <v>407575.10000000003</v>
      </c>
      <c r="D74" s="55">
        <f t="shared" si="8"/>
        <v>608421.94999999995</v>
      </c>
      <c r="E74" s="55">
        <f t="shared" si="8"/>
        <v>406250.15</v>
      </c>
      <c r="F74" s="55">
        <f t="shared" si="8"/>
        <v>549564.65</v>
      </c>
      <c r="G74" s="55">
        <f t="shared" si="8"/>
        <v>513297.42500000005</v>
      </c>
      <c r="H74" s="55">
        <f t="shared" si="8"/>
        <v>418435.72499999998</v>
      </c>
      <c r="I74" s="55">
        <f t="shared" si="8"/>
        <v>369068.05</v>
      </c>
      <c r="J74" s="55">
        <f t="shared" si="8"/>
        <v>646393.67500000005</v>
      </c>
      <c r="K74" s="55">
        <f t="shared" si="8"/>
        <v>573885.42500000005</v>
      </c>
    </row>
    <row r="75" spans="1:11">
      <c r="A75" s="171" t="s">
        <v>21</v>
      </c>
      <c r="B75" s="55">
        <f>AVERAGE(B40:B43)</f>
        <v>567416.10000000009</v>
      </c>
      <c r="C75" s="55">
        <f t="shared" ref="C75:K75" si="9">AVERAGE(C40:C43)</f>
        <v>528236.35</v>
      </c>
      <c r="D75" s="55">
        <f t="shared" si="9"/>
        <v>732914.77499999991</v>
      </c>
      <c r="E75" s="55">
        <f t="shared" si="9"/>
        <v>490467</v>
      </c>
      <c r="F75" s="55">
        <f t="shared" si="9"/>
        <v>684040.27499999991</v>
      </c>
      <c r="G75" s="55">
        <f t="shared" si="9"/>
        <v>640947.6</v>
      </c>
      <c r="H75" s="55">
        <f t="shared" si="9"/>
        <v>527740.35</v>
      </c>
      <c r="I75" s="55">
        <f t="shared" si="9"/>
        <v>440766.25</v>
      </c>
      <c r="J75" s="55">
        <f t="shared" si="9"/>
        <v>829198.77499999991</v>
      </c>
      <c r="K75" s="55">
        <f t="shared" si="9"/>
        <v>704275.125</v>
      </c>
    </row>
    <row r="76" spans="1:11">
      <c r="A76" s="171" t="s">
        <v>22</v>
      </c>
      <c r="B76" s="55">
        <f>AVERAGE(B44:B47)</f>
        <v>701025.7</v>
      </c>
      <c r="C76" s="55">
        <f t="shared" ref="C76:K76" si="10">AVERAGE(C44:C47)</f>
        <v>663828.39999999991</v>
      </c>
      <c r="D76" s="55">
        <f t="shared" si="10"/>
        <v>852050.17500000005</v>
      </c>
      <c r="E76" s="55">
        <f t="shared" si="10"/>
        <v>570349.10000000009</v>
      </c>
      <c r="F76" s="55">
        <f t="shared" si="10"/>
        <v>818349.7</v>
      </c>
      <c r="G76" s="55">
        <f t="shared" si="10"/>
        <v>748446.74999999988</v>
      </c>
      <c r="H76" s="55">
        <f t="shared" si="10"/>
        <v>622095.875</v>
      </c>
      <c r="I76" s="55">
        <f t="shared" si="10"/>
        <v>550280.72499999998</v>
      </c>
      <c r="J76" s="55">
        <f t="shared" si="10"/>
        <v>941845.22499999998</v>
      </c>
      <c r="K76" s="55">
        <f t="shared" si="10"/>
        <v>812082.125</v>
      </c>
    </row>
    <row r="77" spans="1:11">
      <c r="A77" s="171" t="s">
        <v>23</v>
      </c>
      <c r="B77" s="55">
        <f>AVERAGE(B48:B51)</f>
        <v>828865.39999999991</v>
      </c>
      <c r="C77" s="55">
        <f t="shared" ref="C77:K77" si="11">AVERAGE(C48:C51)</f>
        <v>754693</v>
      </c>
      <c r="D77" s="55">
        <f t="shared" si="11"/>
        <v>977406.97500000009</v>
      </c>
      <c r="E77" s="55">
        <f t="shared" si="11"/>
        <v>697419.35</v>
      </c>
      <c r="F77" s="55">
        <f t="shared" si="11"/>
        <v>883991.97500000009</v>
      </c>
      <c r="G77" s="55">
        <f t="shared" si="11"/>
        <v>849239.625</v>
      </c>
      <c r="H77" s="55">
        <f t="shared" si="11"/>
        <v>715846.45000000007</v>
      </c>
      <c r="I77" s="55">
        <f t="shared" si="11"/>
        <v>622117.35</v>
      </c>
      <c r="J77" s="55">
        <f t="shared" si="11"/>
        <v>1054803.9750000001</v>
      </c>
      <c r="K77" s="55">
        <f t="shared" si="11"/>
        <v>930323.67500000005</v>
      </c>
    </row>
    <row r="78" spans="1:11">
      <c r="A78" s="171" t="s">
        <v>24</v>
      </c>
      <c r="B78" s="55">
        <f>AVERAGE(B52:B55)</f>
        <v>837625.75</v>
      </c>
      <c r="C78" s="55">
        <f t="shared" ref="C78:K78" si="12">AVERAGE(C52:C55)</f>
        <v>799550.07499999995</v>
      </c>
      <c r="D78" s="55">
        <f t="shared" si="12"/>
        <v>997075.47499999998</v>
      </c>
      <c r="E78" s="55">
        <f t="shared" si="12"/>
        <v>728130.85000000009</v>
      </c>
      <c r="F78" s="55">
        <f t="shared" si="12"/>
        <v>851112.9</v>
      </c>
      <c r="G78" s="55">
        <f t="shared" si="12"/>
        <v>868536.85</v>
      </c>
      <c r="H78" s="55">
        <f t="shared" si="12"/>
        <v>793302.32499999995</v>
      </c>
      <c r="I78" s="55">
        <f t="shared" si="12"/>
        <v>668772.64999999991</v>
      </c>
      <c r="J78" s="55">
        <f t="shared" si="12"/>
        <v>1102980.3</v>
      </c>
      <c r="K78" s="55">
        <f t="shared" si="12"/>
        <v>967094.45</v>
      </c>
    </row>
    <row r="79" spans="1:11">
      <c r="A79" s="171" t="s">
        <v>25</v>
      </c>
      <c r="B79" s="55">
        <f>AVERAGE(B56:B59)</f>
        <v>830682.07499999995</v>
      </c>
      <c r="C79" s="55">
        <f>AVERAGE(C56:C59)</f>
        <v>810654.7</v>
      </c>
      <c r="D79" s="55">
        <f t="shared" ref="D79:K79" si="13">AVERAGE(D56:D59)</f>
        <v>1021070.7250000001</v>
      </c>
      <c r="E79" s="55">
        <f t="shared" si="13"/>
        <v>752028.82499999995</v>
      </c>
      <c r="F79" s="55">
        <f>AVERAGE(F56:F59)</f>
        <v>848128.8</v>
      </c>
      <c r="G79" s="55">
        <f t="shared" si="13"/>
        <v>821451.10000000009</v>
      </c>
      <c r="H79" s="55">
        <f t="shared" si="13"/>
        <v>779545.7</v>
      </c>
      <c r="I79" s="55">
        <f t="shared" si="13"/>
        <v>699902.82500000007</v>
      </c>
      <c r="J79" s="55">
        <f t="shared" si="13"/>
        <v>1095119.5249999999</v>
      </c>
      <c r="K79" s="55">
        <f t="shared" si="13"/>
        <v>964663.4</v>
      </c>
    </row>
    <row r="80" spans="1:11">
      <c r="A80" s="171" t="s">
        <v>437</v>
      </c>
      <c r="B80" s="55">
        <f>AVERAGE(B60:B63)</f>
        <v>890188.45</v>
      </c>
      <c r="C80" s="55">
        <f t="shared" ref="C80:K80" si="14">AVERAGE(C60:C63)</f>
        <v>853236.75</v>
      </c>
      <c r="D80" s="55">
        <f t="shared" si="14"/>
        <v>1081113.925</v>
      </c>
      <c r="E80" s="55">
        <f t="shared" si="14"/>
        <v>844034.15</v>
      </c>
      <c r="F80" s="55">
        <f t="shared" si="14"/>
        <v>928269.5</v>
      </c>
      <c r="G80" s="55">
        <f t="shared" si="14"/>
        <v>908449.125</v>
      </c>
      <c r="H80" s="55">
        <f t="shared" si="14"/>
        <v>841627.4</v>
      </c>
      <c r="I80" s="55">
        <f t="shared" si="14"/>
        <v>782496.05</v>
      </c>
      <c r="J80" s="55">
        <f t="shared" si="14"/>
        <v>1178397.3250000002</v>
      </c>
      <c r="K80" s="55">
        <f t="shared" si="14"/>
        <v>1035528.15</v>
      </c>
    </row>
    <row r="81" spans="1:11">
      <c r="A81" s="171" t="s">
        <v>479</v>
      </c>
      <c r="B81" s="55">
        <f>AVERAGE(B64)</f>
        <v>895561.7</v>
      </c>
      <c r="C81" s="55">
        <f>AVERAGE(C64)</f>
        <v>845231.2</v>
      </c>
      <c r="D81" s="55">
        <f>AVERAGE(D64)</f>
        <v>1108217.3999999999</v>
      </c>
      <c r="E81" s="55">
        <f>AVERAGE(E64)</f>
        <v>795883.3</v>
      </c>
      <c r="F81" s="55">
        <f t="shared" ref="F81:K81" si="15">AVERAGE(F64)</f>
        <v>922879.5</v>
      </c>
      <c r="G81" s="55">
        <f t="shared" si="15"/>
        <v>922786.5</v>
      </c>
      <c r="H81" s="55">
        <f t="shared" si="15"/>
        <v>766217.4</v>
      </c>
      <c r="I81" s="55">
        <f t="shared" si="15"/>
        <v>811639.7</v>
      </c>
      <c r="J81" s="55">
        <f t="shared" si="15"/>
        <v>1176808.7</v>
      </c>
      <c r="K81" s="55">
        <f t="shared" si="15"/>
        <v>1027645.2</v>
      </c>
    </row>
    <row r="82" spans="1:11">
      <c r="A82" s="63"/>
      <c r="B82" s="55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171" t="s">
        <v>428</v>
      </c>
      <c r="B83" s="69">
        <f>(B67-B66)/B66*100</f>
        <v>11.235372133477407</v>
      </c>
      <c r="C83" s="69">
        <f t="shared" ref="C83:K83" si="16">(C67-C66)/C66*100</f>
        <v>3.5873452592039992</v>
      </c>
      <c r="D83" s="69">
        <f t="shared" si="16"/>
        <v>6.6264870509694127</v>
      </c>
      <c r="E83" s="69">
        <f t="shared" si="16"/>
        <v>9.0010072320571055</v>
      </c>
      <c r="F83" s="69">
        <f t="shared" si="16"/>
        <v>3.4988782917561521</v>
      </c>
      <c r="G83" s="69">
        <f t="shared" si="16"/>
        <v>11.807782540852626</v>
      </c>
      <c r="H83" s="69">
        <f t="shared" si="16"/>
        <v>7.5768144530771924</v>
      </c>
      <c r="I83" s="69">
        <f t="shared" si="16"/>
        <v>-1.7480668255766689</v>
      </c>
      <c r="J83" s="69">
        <f t="shared" si="16"/>
        <v>16.415022193453535</v>
      </c>
      <c r="K83" s="69">
        <f t="shared" si="16"/>
        <v>8.936101549957403</v>
      </c>
    </row>
    <row r="84" spans="1:11">
      <c r="A84" s="171" t="s">
        <v>429</v>
      </c>
      <c r="B84" s="69">
        <f t="shared" ref="B84:K97" si="17">(B68-B67)/B67*100</f>
        <v>9.6127737939008551</v>
      </c>
      <c r="C84" s="69">
        <f t="shared" si="17"/>
        <v>21.079139606479647</v>
      </c>
      <c r="D84" s="69">
        <f t="shared" si="17"/>
        <v>9.0719179632998337</v>
      </c>
      <c r="E84" s="69">
        <f t="shared" si="17"/>
        <v>16.467289305865453</v>
      </c>
      <c r="F84" s="69">
        <f t="shared" si="17"/>
        <v>14.27389973534588</v>
      </c>
      <c r="G84" s="69">
        <f t="shared" si="17"/>
        <v>11.502208883687876</v>
      </c>
      <c r="H84" s="69">
        <f t="shared" si="17"/>
        <v>10.534048138609263</v>
      </c>
      <c r="I84" s="69">
        <f t="shared" si="17"/>
        <v>23.930481902243265</v>
      </c>
      <c r="J84" s="69">
        <f t="shared" si="17"/>
        <v>22.451441086673253</v>
      </c>
      <c r="K84" s="69">
        <f t="shared" si="17"/>
        <v>13.808469351228597</v>
      </c>
    </row>
    <row r="85" spans="1:11">
      <c r="A85" s="171" t="s">
        <v>236</v>
      </c>
      <c r="B85" s="69">
        <f t="shared" si="17"/>
        <v>-5.459432597912885</v>
      </c>
      <c r="C85" s="69">
        <f t="shared" si="17"/>
        <v>-1.921011442493326</v>
      </c>
      <c r="D85" s="69">
        <f t="shared" si="17"/>
        <v>5.1121483310275089</v>
      </c>
      <c r="E85" s="69">
        <f t="shared" si="17"/>
        <v>5.3318157708627973</v>
      </c>
      <c r="F85" s="69">
        <f t="shared" si="17"/>
        <v>3.890487845827924</v>
      </c>
      <c r="G85" s="69">
        <f t="shared" si="17"/>
        <v>-0.4129013013986314</v>
      </c>
      <c r="H85" s="69">
        <f t="shared" si="17"/>
        <v>9.9967250283411015</v>
      </c>
      <c r="I85" s="69">
        <f t="shared" si="17"/>
        <v>0.22207572797886499</v>
      </c>
      <c r="J85" s="69">
        <f t="shared" si="17"/>
        <v>6.6927440525869173</v>
      </c>
      <c r="K85" s="69">
        <f t="shared" si="17"/>
        <v>4.9003038971799713</v>
      </c>
    </row>
    <row r="86" spans="1:11">
      <c r="A86" s="171" t="s">
        <v>237</v>
      </c>
      <c r="B86" s="69">
        <f t="shared" si="17"/>
        <v>15.683777046929057</v>
      </c>
      <c r="C86" s="69">
        <f t="shared" si="17"/>
        <v>8.8171609546570551</v>
      </c>
      <c r="D86" s="69">
        <f t="shared" si="17"/>
        <v>19.443638870754608</v>
      </c>
      <c r="E86" s="69">
        <f t="shared" si="17"/>
        <v>14.234221153739899</v>
      </c>
      <c r="F86" s="69">
        <f t="shared" si="17"/>
        <v>6.6232460616312601</v>
      </c>
      <c r="G86" s="69">
        <f t="shared" si="17"/>
        <v>14.71873237515527</v>
      </c>
      <c r="H86" s="69">
        <f t="shared" si="17"/>
        <v>18.333882995291219</v>
      </c>
      <c r="I86" s="69">
        <f t="shared" si="17"/>
        <v>18.946659366466427</v>
      </c>
      <c r="J86" s="69">
        <f t="shared" si="17"/>
        <v>11.646170501633728</v>
      </c>
      <c r="K86" s="69">
        <f t="shared" si="17"/>
        <v>17.118031786868656</v>
      </c>
    </row>
    <row r="87" spans="1:11">
      <c r="A87" s="171" t="s">
        <v>238</v>
      </c>
      <c r="B87" s="69">
        <f t="shared" si="17"/>
        <v>16.358690255022346</v>
      </c>
      <c r="C87" s="69">
        <f t="shared" si="17"/>
        <v>18.463787747460874</v>
      </c>
      <c r="D87" s="69">
        <f t="shared" si="17"/>
        <v>18.25746763676452</v>
      </c>
      <c r="E87" s="69">
        <f t="shared" si="17"/>
        <v>8.7807469776336848</v>
      </c>
      <c r="F87" s="69">
        <f t="shared" si="17"/>
        <v>11.951838382303025</v>
      </c>
      <c r="G87" s="69">
        <f t="shared" si="17"/>
        <v>12.130124262028685</v>
      </c>
      <c r="H87" s="69">
        <f t="shared" si="17"/>
        <v>18.042531251233836</v>
      </c>
      <c r="I87" s="69">
        <f t="shared" si="17"/>
        <v>2.7406042579722754</v>
      </c>
      <c r="J87" s="69">
        <f t="shared" si="17"/>
        <v>9.8569220891717837</v>
      </c>
      <c r="K87" s="69">
        <f t="shared" si="17"/>
        <v>14.280064116870667</v>
      </c>
    </row>
    <row r="88" spans="1:11">
      <c r="A88" s="171" t="s">
        <v>239</v>
      </c>
      <c r="B88" s="69">
        <f t="shared" si="17"/>
        <v>11.872185225166648</v>
      </c>
      <c r="C88" s="69">
        <f t="shared" si="17"/>
        <v>12.325958269155764</v>
      </c>
      <c r="D88" s="69">
        <f t="shared" si="17"/>
        <v>21.748956627731587</v>
      </c>
      <c r="E88" s="69">
        <f t="shared" si="17"/>
        <v>10.847369941266077</v>
      </c>
      <c r="F88" s="69">
        <f t="shared" si="17"/>
        <v>13.789933907153722</v>
      </c>
      <c r="G88" s="69">
        <f t="shared" si="17"/>
        <v>10.851699532014486</v>
      </c>
      <c r="H88" s="69">
        <f t="shared" si="17"/>
        <v>9.7784278280826555</v>
      </c>
      <c r="I88" s="69">
        <f t="shared" si="17"/>
        <v>13.252106991683849</v>
      </c>
      <c r="J88" s="69">
        <f t="shared" si="17"/>
        <v>12.157168931039401</v>
      </c>
      <c r="K88" s="69">
        <f t="shared" si="17"/>
        <v>15.271506802908569</v>
      </c>
    </row>
    <row r="89" spans="1:11">
      <c r="A89" s="171" t="s">
        <v>224</v>
      </c>
      <c r="B89" s="69">
        <f t="shared" si="17"/>
        <v>18.539341454888184</v>
      </c>
      <c r="C89" s="69">
        <f t="shared" si="17"/>
        <v>16.979061181011705</v>
      </c>
      <c r="D89" s="69">
        <f t="shared" si="17"/>
        <v>17.992719792490742</v>
      </c>
      <c r="E89" s="69">
        <f t="shared" si="17"/>
        <v>22.070907276318785</v>
      </c>
      <c r="F89" s="69">
        <f t="shared" si="17"/>
        <v>40.136896380366906</v>
      </c>
      <c r="G89" s="69">
        <f t="shared" si="17"/>
        <v>23.962039650489814</v>
      </c>
      <c r="H89" s="69">
        <f t="shared" si="17"/>
        <v>13.638425511406508</v>
      </c>
      <c r="I89" s="69">
        <f t="shared" si="17"/>
        <v>21.723825100734189</v>
      </c>
      <c r="J89" s="69">
        <f t="shared" si="17"/>
        <v>19.443581252108288</v>
      </c>
      <c r="K89" s="69">
        <f t="shared" si="17"/>
        <v>21.176094781406</v>
      </c>
    </row>
    <row r="90" spans="1:11">
      <c r="A90" s="171" t="s">
        <v>225</v>
      </c>
      <c r="B90" s="69">
        <f t="shared" si="17"/>
        <v>30.759265870873843</v>
      </c>
      <c r="C90" s="69">
        <f t="shared" si="17"/>
        <v>34.62897970036947</v>
      </c>
      <c r="D90" s="69">
        <f t="shared" si="17"/>
        <v>27.688997006478917</v>
      </c>
      <c r="E90" s="69">
        <f t="shared" si="17"/>
        <v>35.181568328559152</v>
      </c>
      <c r="F90" s="69">
        <f t="shared" si="17"/>
        <v>32.932996891560059</v>
      </c>
      <c r="G90" s="69">
        <f t="shared" si="17"/>
        <v>46.426830790296655</v>
      </c>
      <c r="H90" s="69">
        <f t="shared" si="17"/>
        <v>25.702899045968209</v>
      </c>
      <c r="I90" s="69">
        <f t="shared" si="17"/>
        <v>36.070481836649662</v>
      </c>
      <c r="J90" s="69">
        <f t="shared" si="17"/>
        <v>34.427167821764151</v>
      </c>
      <c r="K90" s="69">
        <f t="shared" si="17"/>
        <v>32.240904851243386</v>
      </c>
    </row>
    <row r="91" spans="1:11">
      <c r="A91" s="171" t="s">
        <v>226</v>
      </c>
      <c r="B91" s="69">
        <f t="shared" si="17"/>
        <v>29.59280430905547</v>
      </c>
      <c r="C91" s="69">
        <f t="shared" si="17"/>
        <v>29.60466672277083</v>
      </c>
      <c r="D91" s="69">
        <f t="shared" si="17"/>
        <v>20.46159330707907</v>
      </c>
      <c r="E91" s="69">
        <f t="shared" si="17"/>
        <v>20.730293884199174</v>
      </c>
      <c r="F91" s="69">
        <f t="shared" si="17"/>
        <v>24.469482343888</v>
      </c>
      <c r="G91" s="69">
        <f t="shared" si="17"/>
        <v>24.868656802632493</v>
      </c>
      <c r="H91" s="69">
        <f t="shared" si="17"/>
        <v>26.12220192240995</v>
      </c>
      <c r="I91" s="69">
        <f t="shared" si="17"/>
        <v>19.426823860802912</v>
      </c>
      <c r="J91" s="69">
        <f t="shared" si="17"/>
        <v>28.280768681717046</v>
      </c>
      <c r="K91" s="69">
        <f t="shared" si="17"/>
        <v>22.720510805793673</v>
      </c>
    </row>
    <row r="92" spans="1:11">
      <c r="A92" s="171" t="s">
        <v>227</v>
      </c>
      <c r="B92" s="69">
        <f t="shared" si="17"/>
        <v>23.547023075305731</v>
      </c>
      <c r="C92" s="69">
        <f t="shared" si="17"/>
        <v>25.668822298957643</v>
      </c>
      <c r="D92" s="69">
        <f t="shared" si="17"/>
        <v>16.255014097648687</v>
      </c>
      <c r="E92" s="69">
        <f t="shared" si="17"/>
        <v>16.28694693017065</v>
      </c>
      <c r="F92" s="69">
        <f t="shared" si="17"/>
        <v>19.634724724359259</v>
      </c>
      <c r="G92" s="69">
        <f t="shared" si="17"/>
        <v>16.771909279323289</v>
      </c>
      <c r="H92" s="69">
        <f t="shared" si="17"/>
        <v>17.879156861892412</v>
      </c>
      <c r="I92" s="69">
        <f t="shared" si="17"/>
        <v>24.846383996052325</v>
      </c>
      <c r="J92" s="69">
        <f t="shared" si="17"/>
        <v>13.584975448136676</v>
      </c>
      <c r="K92" s="69">
        <f t="shared" si="17"/>
        <v>15.307512103313318</v>
      </c>
    </row>
    <row r="93" spans="1:11">
      <c r="A93" s="171" t="s">
        <v>228</v>
      </c>
      <c r="B93" s="69">
        <f t="shared" si="17"/>
        <v>18.2360931988656</v>
      </c>
      <c r="C93" s="69">
        <f t="shared" si="17"/>
        <v>13.687965142798969</v>
      </c>
      <c r="D93" s="69">
        <f t="shared" si="17"/>
        <v>14.712373012540022</v>
      </c>
      <c r="E93" s="69">
        <f t="shared" si="17"/>
        <v>22.279381171987449</v>
      </c>
      <c r="F93" s="69">
        <f t="shared" si="17"/>
        <v>8.0212988408256454</v>
      </c>
      <c r="G93" s="69">
        <f t="shared" si="17"/>
        <v>13.466940032807964</v>
      </c>
      <c r="H93" s="69">
        <f t="shared" si="17"/>
        <v>15.07011680474494</v>
      </c>
      <c r="I93" s="69">
        <f t="shared" si="17"/>
        <v>13.054541388852027</v>
      </c>
      <c r="J93" s="69">
        <f t="shared" si="17"/>
        <v>11.993345297259443</v>
      </c>
      <c r="K93" s="69">
        <f t="shared" si="17"/>
        <v>14.560294625374256</v>
      </c>
    </row>
    <row r="94" spans="1:11">
      <c r="A94" s="171" t="s">
        <v>229</v>
      </c>
      <c r="B94" s="69">
        <f t="shared" si="17"/>
        <v>1.056908636794357</v>
      </c>
      <c r="C94" s="69">
        <f t="shared" si="17"/>
        <v>5.9437513001975573</v>
      </c>
      <c r="D94" s="69">
        <f t="shared" si="17"/>
        <v>2.0123142665315932</v>
      </c>
      <c r="E94" s="69">
        <f t="shared" si="17"/>
        <v>4.4035916124208647</v>
      </c>
      <c r="F94" s="69">
        <f t="shared" si="17"/>
        <v>-3.7193861403549584</v>
      </c>
      <c r="G94" s="69">
        <f t="shared" si="17"/>
        <v>2.2722944657698911</v>
      </c>
      <c r="H94" s="69">
        <f t="shared" si="17"/>
        <v>10.820180081915595</v>
      </c>
      <c r="I94" s="69">
        <f t="shared" si="17"/>
        <v>7.4994372042509232</v>
      </c>
      <c r="J94" s="69">
        <f t="shared" si="17"/>
        <v>4.5673249382663688</v>
      </c>
      <c r="K94" s="69">
        <f t="shared" si="17"/>
        <v>3.9524711654790363</v>
      </c>
    </row>
    <row r="95" spans="1:11">
      <c r="A95" s="171" t="s">
        <v>230</v>
      </c>
      <c r="B95" s="69">
        <f>(B79-B78)/B78*100</f>
        <v>-0.82897105300309193</v>
      </c>
      <c r="C95" s="69">
        <f t="shared" si="17"/>
        <v>1.3888592281102594</v>
      </c>
      <c r="D95" s="69">
        <f t="shared" si="17"/>
        <v>2.40656305381497</v>
      </c>
      <c r="E95" s="69">
        <f t="shared" si="17"/>
        <v>3.2820989524066806</v>
      </c>
      <c r="F95" s="69">
        <f t="shared" si="17"/>
        <v>-0.3506115346154402</v>
      </c>
      <c r="G95" s="69">
        <f t="shared" si="17"/>
        <v>-5.4212725689186225</v>
      </c>
      <c r="H95" s="69">
        <f t="shared" si="17"/>
        <v>-1.7340961404594397</v>
      </c>
      <c r="I95" s="69">
        <f t="shared" si="17"/>
        <v>4.6548217843537953</v>
      </c>
      <c r="J95" s="69">
        <f t="shared" si="17"/>
        <v>-0.71268498630484511</v>
      </c>
      <c r="K95" s="69">
        <f t="shared" si="17"/>
        <v>-0.25137668818179343</v>
      </c>
    </row>
    <row r="96" spans="1:11">
      <c r="A96" s="171" t="s">
        <v>438</v>
      </c>
      <c r="B96" s="69">
        <f>(B80-B79)/B79*100</f>
        <v>7.1635559248103444</v>
      </c>
      <c r="C96" s="69">
        <f t="shared" si="17"/>
        <v>5.2527975227923855</v>
      </c>
      <c r="D96" s="69">
        <f t="shared" si="17"/>
        <v>5.8804153845464473</v>
      </c>
      <c r="E96" s="69">
        <f t="shared" si="17"/>
        <v>12.234281711209684</v>
      </c>
      <c r="F96" s="69">
        <f t="shared" si="17"/>
        <v>9.4491190488991705</v>
      </c>
      <c r="G96" s="69">
        <f t="shared" si="17"/>
        <v>10.590773449569902</v>
      </c>
      <c r="H96" s="69">
        <f t="shared" si="17"/>
        <v>7.9638307285897509</v>
      </c>
      <c r="I96" s="69">
        <f t="shared" si="17"/>
        <v>11.800670328770279</v>
      </c>
      <c r="J96" s="69">
        <f t="shared" si="17"/>
        <v>7.6044484733299127</v>
      </c>
      <c r="K96" s="69">
        <f t="shared" si="17"/>
        <v>7.3460597758762276</v>
      </c>
    </row>
    <row r="97" spans="1:11">
      <c r="A97" s="171" t="s">
        <v>480</v>
      </c>
      <c r="B97" s="69">
        <f>(B81-B80)/B80*100</f>
        <v>0.60360814611782487</v>
      </c>
      <c r="C97" s="69">
        <f>(C81-C80)/C80*100</f>
        <v>-0.93825658587725469</v>
      </c>
      <c r="D97" s="69">
        <f>(D81-D80)/D80*100</f>
        <v>2.5069952734167082</v>
      </c>
      <c r="E97" s="69">
        <f t="shared" si="17"/>
        <v>-5.7048461842450306</v>
      </c>
      <c r="F97" s="69">
        <f t="shared" si="17"/>
        <v>-0.58065033915258446</v>
      </c>
      <c r="G97" s="69">
        <f t="shared" si="17"/>
        <v>1.5782254179616275</v>
      </c>
      <c r="H97" s="69">
        <f t="shared" si="17"/>
        <v>-8.9600219764708218</v>
      </c>
      <c r="I97" s="69">
        <f t="shared" si="17"/>
        <v>3.7244469157384121</v>
      </c>
      <c r="J97" s="69">
        <f t="shared" si="17"/>
        <v>-0.13481233929313549</v>
      </c>
      <c r="K97" s="69">
        <f t="shared" si="17"/>
        <v>-0.7612492234035424</v>
      </c>
    </row>
    <row r="98" spans="1:11">
      <c r="A98" s="171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</sheetData>
  <mergeCells count="1">
    <mergeCell ref="B1:K1"/>
  </mergeCells>
  <conditionalFormatting sqref="F48:F65">
    <cfRule type="iconSet" priority="5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9.140625" style="1"/>
    <col min="2" max="2" width="16.85546875" style="1" customWidth="1"/>
    <col min="3" max="3" width="13.5703125" style="1" customWidth="1"/>
    <col min="4" max="4" width="14.140625" style="1" customWidth="1"/>
    <col min="7" max="7" width="11.5703125" style="1" customWidth="1"/>
    <col min="8" max="9" width="9.140625" style="1"/>
    <col min="10" max="10" width="15.28515625" customWidth="1"/>
  </cols>
  <sheetData>
    <row r="1" spans="1:11" ht="79.5" thickBot="1">
      <c r="B1" s="132" t="s">
        <v>319</v>
      </c>
      <c r="C1" s="133" t="s">
        <v>250</v>
      </c>
      <c r="D1" s="133" t="s">
        <v>324</v>
      </c>
      <c r="E1" s="134"/>
      <c r="F1" s="133"/>
      <c r="G1" s="133" t="s">
        <v>343</v>
      </c>
      <c r="H1" s="133">
        <v>2001</v>
      </c>
      <c r="I1" s="133">
        <v>2009</v>
      </c>
      <c r="J1" s="135" t="s">
        <v>342</v>
      </c>
      <c r="K1" s="129"/>
    </row>
    <row r="2" spans="1:11" s="139" customFormat="1" ht="15.75">
      <c r="A2" s="23"/>
      <c r="B2" s="136"/>
      <c r="C2" s="136"/>
      <c r="D2" s="136"/>
      <c r="E2" s="137"/>
      <c r="F2" s="136"/>
      <c r="G2" s="136"/>
      <c r="H2" s="136"/>
      <c r="I2" s="136"/>
      <c r="J2" s="136"/>
      <c r="K2" s="138"/>
    </row>
    <row r="3" spans="1:11">
      <c r="A3" s="1" t="s">
        <v>311</v>
      </c>
      <c r="B3" s="20">
        <v>9557165</v>
      </c>
      <c r="G3" s="17" t="s">
        <v>325</v>
      </c>
      <c r="H3" s="131">
        <v>1226022</v>
      </c>
      <c r="I3" s="131">
        <v>1157300</v>
      </c>
      <c r="J3" s="7">
        <f>(I3-H3)/H3*100</f>
        <v>-5.6052827763286466</v>
      </c>
    </row>
    <row r="4" spans="1:11">
      <c r="A4" s="1" t="s">
        <v>312</v>
      </c>
      <c r="B4" s="20">
        <v>9659485</v>
      </c>
      <c r="C4" s="7">
        <f t="shared" ref="C4:C12" si="0">(B4-B3)/B3*100</f>
        <v>1.070610374520059</v>
      </c>
      <c r="D4" s="143">
        <v>0</v>
      </c>
      <c r="G4" s="130" t="s">
        <v>340</v>
      </c>
      <c r="H4" s="131">
        <v>1228580</v>
      </c>
      <c r="I4" s="131">
        <v>1175200</v>
      </c>
      <c r="J4" s="7">
        <f t="shared" ref="J4:J11" si="1">(I4-H4)/H4*100</f>
        <v>-4.3448534079994792</v>
      </c>
    </row>
    <row r="5" spans="1:11">
      <c r="A5" s="1" t="s">
        <v>313</v>
      </c>
      <c r="B5" s="20">
        <v>9752211</v>
      </c>
      <c r="C5" s="7">
        <f t="shared" si="0"/>
        <v>0.95994765766497892</v>
      </c>
      <c r="D5" s="7">
        <f>C5-C4</f>
        <v>-0.11066271685508011</v>
      </c>
      <c r="G5" s="17" t="s">
        <v>341</v>
      </c>
      <c r="H5" s="131">
        <v>1161534</v>
      </c>
      <c r="I5" s="131">
        <v>1203200</v>
      </c>
      <c r="J5" s="7">
        <f t="shared" si="1"/>
        <v>3.5871528513155879</v>
      </c>
    </row>
    <row r="6" spans="1:11">
      <c r="A6" s="1" t="s">
        <v>314</v>
      </c>
      <c r="B6" s="20">
        <v>9835710</v>
      </c>
      <c r="C6" s="7">
        <f t="shared" si="0"/>
        <v>0.85620583886054147</v>
      </c>
      <c r="D6" s="7">
        <f t="shared" ref="D6:D12" si="2">C6-C5</f>
        <v>-0.10374181880443745</v>
      </c>
      <c r="G6" s="17" t="s">
        <v>326</v>
      </c>
      <c r="H6" s="131">
        <v>1069722</v>
      </c>
      <c r="I6" s="131">
        <v>1197200</v>
      </c>
      <c r="J6" s="7">
        <f t="shared" si="1"/>
        <v>11.916927949504638</v>
      </c>
    </row>
    <row r="7" spans="1:11">
      <c r="A7" s="1" t="s">
        <v>315</v>
      </c>
      <c r="B7" s="20">
        <v>9910636</v>
      </c>
      <c r="C7" s="7">
        <f t="shared" si="0"/>
        <v>0.76177520484032168</v>
      </c>
      <c r="D7" s="7">
        <f t="shared" si="2"/>
        <v>-9.4430634020219784E-2</v>
      </c>
      <c r="G7" s="17" t="s">
        <v>327</v>
      </c>
      <c r="H7" s="131">
        <v>938824</v>
      </c>
      <c r="I7" s="131">
        <v>1096100</v>
      </c>
      <c r="J7" s="7">
        <f t="shared" si="1"/>
        <v>16.752447743133963</v>
      </c>
    </row>
    <row r="8" spans="1:11">
      <c r="A8" s="1" t="s">
        <v>316</v>
      </c>
      <c r="B8" s="20">
        <v>9974344</v>
      </c>
      <c r="C8" s="7">
        <f t="shared" si="0"/>
        <v>0.64282453719418209</v>
      </c>
      <c r="D8" s="7">
        <f t="shared" si="2"/>
        <v>-0.1189506676461396</v>
      </c>
      <c r="G8" s="17" t="s">
        <v>328</v>
      </c>
      <c r="H8" s="131">
        <v>835220</v>
      </c>
      <c r="I8" s="131">
        <v>945400</v>
      </c>
      <c r="J8" s="7">
        <f t="shared" si="1"/>
        <v>13.191733914417759</v>
      </c>
      <c r="K8" t="s">
        <v>345</v>
      </c>
    </row>
    <row r="9" spans="1:11">
      <c r="A9" s="1" t="s">
        <v>317</v>
      </c>
      <c r="B9" s="20">
        <v>10045594</v>
      </c>
      <c r="C9" s="7">
        <f t="shared" si="0"/>
        <v>0.71433269195447846</v>
      </c>
      <c r="D9" s="7">
        <f t="shared" si="2"/>
        <v>7.1508154760296372E-2</v>
      </c>
      <c r="G9" s="17" t="s">
        <v>329</v>
      </c>
      <c r="H9" s="131">
        <v>599610</v>
      </c>
      <c r="I9" s="131">
        <v>782200</v>
      </c>
      <c r="J9" s="7">
        <f t="shared" si="1"/>
        <v>30.451460115741895</v>
      </c>
    </row>
    <row r="10" spans="1:11">
      <c r="A10" s="1" t="s">
        <v>318</v>
      </c>
      <c r="B10" s="20">
        <v>10105436</v>
      </c>
      <c r="C10" s="7">
        <f t="shared" si="0"/>
        <v>0.59570394742212363</v>
      </c>
      <c r="D10" s="7">
        <f t="shared" si="2"/>
        <v>-0.11862874453235484</v>
      </c>
      <c r="G10" s="17" t="s">
        <v>330</v>
      </c>
      <c r="H10" s="131">
        <v>508694</v>
      </c>
      <c r="I10" s="131">
        <v>634700</v>
      </c>
      <c r="J10" s="7">
        <f t="shared" si="1"/>
        <v>24.770490707576656</v>
      </c>
    </row>
    <row r="11" spans="1:11">
      <c r="A11" s="1" t="s">
        <v>323</v>
      </c>
      <c r="B11" s="20">
        <v>10449300</v>
      </c>
      <c r="C11" s="7">
        <f t="shared" si="0"/>
        <v>3.4027626319141495</v>
      </c>
      <c r="D11" s="7">
        <f t="shared" si="2"/>
        <v>2.8070586844920258</v>
      </c>
      <c r="G11" s="17" t="s">
        <v>331</v>
      </c>
      <c r="H11" s="131">
        <v>450700</v>
      </c>
      <c r="I11" s="131">
        <v>452900</v>
      </c>
      <c r="J11" s="7">
        <f t="shared" si="1"/>
        <v>0.48812957621477704</v>
      </c>
    </row>
    <row r="12" spans="1:11">
      <c r="A12" s="1">
        <v>2010</v>
      </c>
      <c r="B12" s="20">
        <v>10645400</v>
      </c>
      <c r="C12" s="7">
        <f t="shared" si="0"/>
        <v>1.8766807345946619</v>
      </c>
      <c r="D12" s="7">
        <f t="shared" si="2"/>
        <v>-1.5260818973194876</v>
      </c>
      <c r="G12" s="17" t="s">
        <v>332</v>
      </c>
      <c r="H12" s="131">
        <v>379359</v>
      </c>
      <c r="I12" s="131">
        <v>419900</v>
      </c>
      <c r="J12" s="7">
        <f t="shared" ref="J12:J19" si="3">(I12-H12)/H12*100</f>
        <v>10.686711004615681</v>
      </c>
    </row>
    <row r="13" spans="1:11">
      <c r="G13" s="17" t="s">
        <v>333</v>
      </c>
      <c r="H13" s="131">
        <v>334531</v>
      </c>
      <c r="I13" s="131">
        <v>371700</v>
      </c>
      <c r="J13" s="7">
        <f t="shared" si="3"/>
        <v>11.110778971156634</v>
      </c>
    </row>
    <row r="14" spans="1:11">
      <c r="A14" s="1" t="s">
        <v>68</v>
      </c>
      <c r="B14" s="20">
        <f>AVERAGE(B3:B12)</f>
        <v>9993528.0999999996</v>
      </c>
      <c r="C14" s="7">
        <f>AVERAGE(C4:C12)</f>
        <v>1.2089826243294997</v>
      </c>
      <c r="D14" s="7">
        <f>AVERAGE(D5:D12)</f>
        <v>0.10075879500932533</v>
      </c>
      <c r="G14" s="17" t="s">
        <v>334</v>
      </c>
      <c r="H14" s="131">
        <v>263979</v>
      </c>
      <c r="I14" s="131">
        <v>309600</v>
      </c>
      <c r="J14" s="7">
        <f t="shared" si="3"/>
        <v>17.282056527223759</v>
      </c>
    </row>
    <row r="15" spans="1:11">
      <c r="A15" s="1" t="s">
        <v>322</v>
      </c>
      <c r="B15" s="20">
        <f>MEDIAN(B3:B12)</f>
        <v>9942490</v>
      </c>
      <c r="C15" s="7">
        <f>MEDIAN(C4:C12)</f>
        <v>0.85620583886054147</v>
      </c>
      <c r="D15" s="7">
        <f>MEDIAN(D5:D12)</f>
        <v>-0.10720226782975878</v>
      </c>
      <c r="G15" s="17" t="s">
        <v>335</v>
      </c>
      <c r="H15" s="131">
        <v>208250</v>
      </c>
      <c r="I15" s="131">
        <v>254200</v>
      </c>
      <c r="J15" s="7">
        <f t="shared" si="3"/>
        <v>22.064825930372148</v>
      </c>
    </row>
    <row r="16" spans="1:11">
      <c r="A16" s="1" t="s">
        <v>320</v>
      </c>
      <c r="B16" s="20">
        <f>STDEV(B3:B12)</f>
        <v>339979.80461900641</v>
      </c>
      <c r="C16" s="7">
        <f>STDEV(C4:C12)</f>
        <v>0.90866846191675421</v>
      </c>
      <c r="D16" s="7">
        <f>STDEV(D5:D12)</f>
        <v>1.2066806264889627</v>
      </c>
      <c r="G16" s="17" t="s">
        <v>336</v>
      </c>
      <c r="H16" s="131">
        <v>146629</v>
      </c>
      <c r="I16" s="131">
        <v>182800</v>
      </c>
      <c r="J16" s="7">
        <f t="shared" si="3"/>
        <v>24.66838074323633</v>
      </c>
    </row>
    <row r="17" spans="1:10">
      <c r="A17" s="1" t="s">
        <v>321</v>
      </c>
      <c r="B17" s="20">
        <f>MAX(B3:B12)-MIN(B3:B12)</f>
        <v>1088235</v>
      </c>
      <c r="C17" s="7">
        <f>MAX(C4:C12)-MIN(C4:C12)</f>
        <v>2.8070586844920258</v>
      </c>
      <c r="D17" s="7">
        <f>MAX(D5:D12)-MIN(D5:D12)</f>
        <v>4.333140581811513</v>
      </c>
      <c r="G17" s="17" t="s">
        <v>337</v>
      </c>
      <c r="H17" s="131">
        <v>103728</v>
      </c>
      <c r="I17" s="131">
        <v>128000</v>
      </c>
      <c r="J17" s="7">
        <f t="shared" si="3"/>
        <v>23.39966065093321</v>
      </c>
    </row>
    <row r="18" spans="1:10">
      <c r="G18" s="17" t="s">
        <v>338</v>
      </c>
      <c r="H18" s="131">
        <v>59070</v>
      </c>
      <c r="I18" s="131">
        <v>77600</v>
      </c>
      <c r="J18" s="7">
        <f t="shared" si="3"/>
        <v>31.369561537159303</v>
      </c>
    </row>
    <row r="19" spans="1:10">
      <c r="G19" s="17" t="s">
        <v>339</v>
      </c>
      <c r="H19" s="131">
        <v>42713</v>
      </c>
      <c r="I19" s="131">
        <v>61300</v>
      </c>
      <c r="J19" s="7">
        <f t="shared" si="3"/>
        <v>43.516025565986936</v>
      </c>
    </row>
    <row r="21" spans="1:10">
      <c r="G21" s="17"/>
      <c r="H21" s="131"/>
      <c r="I21" s="131"/>
      <c r="J21" s="7"/>
    </row>
  </sheetData>
  <phoneticPr fontId="4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236"/>
  <sheetViews>
    <sheetView workbookViewId="0">
      <selection activeCell="B1" sqref="B1:AA1"/>
    </sheetView>
  </sheetViews>
  <sheetFormatPr defaultRowHeight="12.75"/>
  <cols>
    <col min="1" max="1" width="1.140625" customWidth="1"/>
    <col min="2" max="2" width="12.28515625" customWidth="1"/>
    <col min="3" max="3" width="33.7109375" customWidth="1"/>
    <col min="4" max="5" width="11.7109375" style="1" customWidth="1"/>
    <col min="6" max="8" width="10.7109375" style="1" customWidth="1"/>
    <col min="9" max="9" width="11.5703125" style="1" customWidth="1"/>
    <col min="10" max="10" width="11.140625" style="1" customWidth="1"/>
    <col min="11" max="12" width="11.85546875" style="1" customWidth="1"/>
    <col min="13" max="13" width="12" style="1" customWidth="1"/>
    <col min="14" max="14" width="11.140625" style="1" customWidth="1"/>
    <col min="15" max="16" width="10.7109375" style="1" customWidth="1"/>
    <col min="17" max="17" width="10.7109375" style="1" bestFit="1" customWidth="1"/>
    <col min="18" max="18" width="11.85546875" style="1" bestFit="1" customWidth="1"/>
    <col min="19" max="19" width="13.28515625" style="1" bestFit="1" customWidth="1"/>
    <col min="20" max="20" width="12.7109375" style="1" bestFit="1" customWidth="1"/>
    <col min="21" max="21" width="4.5703125" customWidth="1"/>
    <col min="22" max="22" width="27" style="88" customWidth="1"/>
    <col min="23" max="23" width="15.7109375" style="1" customWidth="1"/>
  </cols>
  <sheetData>
    <row r="1" spans="2:27" ht="39.75" customHeight="1" thickBot="1">
      <c r="B1" s="294" t="s">
        <v>310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6"/>
    </row>
    <row r="2" spans="2:27" ht="13.5" thickBot="1"/>
    <row r="3" spans="2:27" ht="15" customHeight="1" thickBot="1">
      <c r="B3" s="86" t="s">
        <v>258</v>
      </c>
      <c r="D3" s="281" t="s">
        <v>280</v>
      </c>
      <c r="E3" s="297"/>
      <c r="F3" s="282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  <c r="S3" s="281" t="s">
        <v>281</v>
      </c>
      <c r="T3" s="285"/>
    </row>
    <row r="4" spans="2:27" ht="28.5" customHeight="1">
      <c r="D4" s="89" t="s">
        <v>412</v>
      </c>
      <c r="E4" s="126" t="s">
        <v>411</v>
      </c>
      <c r="F4" s="126" t="s">
        <v>278</v>
      </c>
      <c r="G4" s="126" t="s">
        <v>306</v>
      </c>
      <c r="H4" s="126" t="s">
        <v>351</v>
      </c>
      <c r="I4" s="126" t="s">
        <v>353</v>
      </c>
      <c r="J4" s="153" t="s">
        <v>370</v>
      </c>
      <c r="K4" s="153" t="s">
        <v>408</v>
      </c>
      <c r="L4" s="153" t="s">
        <v>410</v>
      </c>
      <c r="M4" s="153" t="s">
        <v>413</v>
      </c>
      <c r="N4" s="153" t="s">
        <v>415</v>
      </c>
      <c r="O4" s="153" t="s">
        <v>433</v>
      </c>
      <c r="P4" s="153" t="s">
        <v>435</v>
      </c>
      <c r="Q4" s="153" t="s">
        <v>436</v>
      </c>
      <c r="R4" s="90" t="s">
        <v>308</v>
      </c>
      <c r="S4" s="89" t="s">
        <v>279</v>
      </c>
      <c r="T4" s="90" t="str">
        <f>R4</f>
        <v>Year To Date</v>
      </c>
    </row>
    <row r="5" spans="2:27">
      <c r="D5" s="89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90"/>
      <c r="S5" s="89"/>
      <c r="T5" s="90"/>
      <c r="V5" s="95" t="s">
        <v>286</v>
      </c>
      <c r="W5" s="96">
        <f>(R6-T6)/T6*100</f>
        <v>-4.7795180338913843</v>
      </c>
    </row>
    <row r="6" spans="2:27">
      <c r="B6" t="s">
        <v>259</v>
      </c>
      <c r="D6" s="91">
        <v>642990150</v>
      </c>
      <c r="E6" s="127">
        <v>570935394</v>
      </c>
      <c r="F6" s="127">
        <v>24300741</v>
      </c>
      <c r="G6" s="127">
        <v>32435284</v>
      </c>
      <c r="H6" s="127">
        <v>65574859</v>
      </c>
      <c r="I6" s="127">
        <v>34978288</v>
      </c>
      <c r="J6" s="127">
        <v>45333126</v>
      </c>
      <c r="K6" s="127">
        <v>58825063</v>
      </c>
      <c r="L6" s="127">
        <v>35718501</v>
      </c>
      <c r="M6" s="127">
        <v>40151274</v>
      </c>
      <c r="N6" s="127">
        <v>74163382</v>
      </c>
      <c r="O6" s="127">
        <v>39764075</v>
      </c>
      <c r="P6" s="127">
        <v>58568534</v>
      </c>
      <c r="Q6" s="127">
        <v>69872795</v>
      </c>
      <c r="R6" s="92">
        <f>SUM(F6:Q6)</f>
        <v>579685922</v>
      </c>
      <c r="S6" s="91">
        <v>608347998</v>
      </c>
      <c r="T6" s="92">
        <v>608782806</v>
      </c>
      <c r="V6" s="95" t="s">
        <v>282</v>
      </c>
      <c r="W6" s="97">
        <f>R6/12*12</f>
        <v>579685922</v>
      </c>
    </row>
    <row r="7" spans="2:27">
      <c r="D7" s="91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92"/>
      <c r="S7" s="91"/>
      <c r="T7" s="92"/>
      <c r="V7" s="95" t="s">
        <v>283</v>
      </c>
      <c r="W7" s="97">
        <f>D6-W6</f>
        <v>63304228</v>
      </c>
    </row>
    <row r="8" spans="2:27">
      <c r="B8" t="s">
        <v>260</v>
      </c>
      <c r="D8" s="91">
        <f>D10+D12+D19</f>
        <v>738562766</v>
      </c>
      <c r="E8" s="127">
        <f>E10+E12+E19</f>
        <v>752522894</v>
      </c>
      <c r="F8" s="127">
        <f>F10+F12+F19</f>
        <v>61667077</v>
      </c>
      <c r="G8" s="127">
        <f>G10+G12+G19</f>
        <v>52349208</v>
      </c>
      <c r="H8" s="127">
        <f>H10+H12+H19</f>
        <v>66052175</v>
      </c>
      <c r="I8" s="127">
        <f t="shared" ref="I8:P8" si="0">I10+I12+I19</f>
        <v>66614468</v>
      </c>
      <c r="J8" s="127">
        <f t="shared" si="0"/>
        <v>53886090</v>
      </c>
      <c r="K8" s="127">
        <f t="shared" si="0"/>
        <v>67381632</v>
      </c>
      <c r="L8" s="127">
        <f t="shared" si="0"/>
        <v>57858106</v>
      </c>
      <c r="M8" s="127">
        <f t="shared" si="0"/>
        <v>63656968</v>
      </c>
      <c r="N8" s="127">
        <f>N10+N12+N19</f>
        <v>67872275</v>
      </c>
      <c r="O8" s="127">
        <f t="shared" si="0"/>
        <v>52828703</v>
      </c>
      <c r="P8" s="127">
        <f t="shared" si="0"/>
        <v>55525308</v>
      </c>
      <c r="Q8" s="127">
        <v>81578571</v>
      </c>
      <c r="R8" s="92">
        <f>SUM(F8:Q8)</f>
        <v>747270581</v>
      </c>
      <c r="S8" s="91">
        <f>S10+S12+S19</f>
        <v>635636199</v>
      </c>
      <c r="T8" s="92">
        <f>T10+T12+T19</f>
        <v>635796335</v>
      </c>
    </row>
    <row r="9" spans="2:27">
      <c r="D9" s="91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92"/>
      <c r="S9" s="91"/>
      <c r="T9" s="92"/>
      <c r="V9" s="166" t="s">
        <v>416</v>
      </c>
      <c r="W9" s="96">
        <f>(R8-T8)/T8*100</f>
        <v>17.533011730871333</v>
      </c>
    </row>
    <row r="10" spans="2:27">
      <c r="C10" t="s">
        <v>261</v>
      </c>
      <c r="D10" s="91">
        <v>429643150</v>
      </c>
      <c r="E10" s="127">
        <v>438881102</v>
      </c>
      <c r="F10" s="127">
        <v>38846083</v>
      </c>
      <c r="G10" s="127">
        <v>30230480</v>
      </c>
      <c r="H10" s="127">
        <v>37791888</v>
      </c>
      <c r="I10" s="127">
        <v>42630424</v>
      </c>
      <c r="J10" s="127">
        <v>31198699</v>
      </c>
      <c r="K10" s="127">
        <v>37395695</v>
      </c>
      <c r="L10" s="127">
        <v>33365721</v>
      </c>
      <c r="M10" s="127">
        <v>37712077</v>
      </c>
      <c r="N10" s="127">
        <v>37322945</v>
      </c>
      <c r="O10" s="127">
        <v>26944233</v>
      </c>
      <c r="P10" s="127">
        <v>32946403</v>
      </c>
      <c r="Q10" s="127">
        <v>46942572</v>
      </c>
      <c r="R10" s="92">
        <f>SUM(F10:Q10)</f>
        <v>433327220</v>
      </c>
      <c r="S10" s="91">
        <v>368088226</v>
      </c>
      <c r="T10" s="92">
        <v>368241460</v>
      </c>
    </row>
    <row r="11" spans="2:27">
      <c r="D11" s="91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92"/>
      <c r="S11" s="91"/>
      <c r="T11" s="92"/>
    </row>
    <row r="12" spans="2:27">
      <c r="C12" t="s">
        <v>262</v>
      </c>
      <c r="D12" s="91">
        <f t="shared" ref="D12:P12" si="1">SUM(D14:D17)</f>
        <v>302919616</v>
      </c>
      <c r="E12" s="127">
        <f t="shared" si="1"/>
        <v>316641792</v>
      </c>
      <c r="F12" s="127">
        <f t="shared" si="1"/>
        <v>22820994</v>
      </c>
      <c r="G12" s="127">
        <f t="shared" si="1"/>
        <v>22118728</v>
      </c>
      <c r="H12" s="127">
        <f t="shared" si="1"/>
        <v>28260287</v>
      </c>
      <c r="I12" s="127">
        <f t="shared" si="1"/>
        <v>23984044</v>
      </c>
      <c r="J12" s="127">
        <f>SUM(J14:J17)</f>
        <v>22687391</v>
      </c>
      <c r="K12" s="127">
        <f>SUM(K14:K17)</f>
        <v>29985937</v>
      </c>
      <c r="L12" s="127">
        <f>SUM(L14:L17)</f>
        <v>24492385</v>
      </c>
      <c r="M12" s="127">
        <f>SUM(M14:M17)</f>
        <v>25944891</v>
      </c>
      <c r="N12" s="127">
        <f>SUM(N14:N17)</f>
        <v>30549330</v>
      </c>
      <c r="O12" s="127">
        <f t="shared" si="1"/>
        <v>25884470</v>
      </c>
      <c r="P12" s="127">
        <f t="shared" si="1"/>
        <v>22578905</v>
      </c>
      <c r="Q12" s="127">
        <v>34635999</v>
      </c>
      <c r="R12" s="92">
        <f>SUM(F12:Q12)</f>
        <v>313943361</v>
      </c>
      <c r="S12" s="91">
        <f>SUM(S14:S17)</f>
        <v>267547973</v>
      </c>
      <c r="T12" s="154">
        <f>SUM(T14:T17)</f>
        <v>267554875</v>
      </c>
      <c r="V12" s="166" t="s">
        <v>417</v>
      </c>
      <c r="W12" s="96">
        <f>(R15-T15)/T15*100</f>
        <v>17.663934328998625</v>
      </c>
    </row>
    <row r="13" spans="2:27">
      <c r="D13" s="91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92"/>
      <c r="S13" s="91"/>
      <c r="T13" s="92"/>
    </row>
    <row r="14" spans="2:27">
      <c r="C14" s="88" t="s">
        <v>263</v>
      </c>
      <c r="D14" s="91">
        <v>55268000</v>
      </c>
      <c r="E14" s="127">
        <v>59994954</v>
      </c>
      <c r="F14" s="127">
        <v>1893082</v>
      </c>
      <c r="G14" s="127">
        <v>1668775</v>
      </c>
      <c r="H14" s="127">
        <v>8766455</v>
      </c>
      <c r="I14" s="127">
        <v>3081896</v>
      </c>
      <c r="J14" s="127">
        <v>3188956</v>
      </c>
      <c r="K14" s="127">
        <v>9625403</v>
      </c>
      <c r="L14" s="127">
        <v>1282096</v>
      </c>
      <c r="M14" s="127">
        <v>1452993</v>
      </c>
      <c r="N14" s="127">
        <v>9499552</v>
      </c>
      <c r="O14" s="127">
        <v>3261558</v>
      </c>
      <c r="P14" s="127">
        <v>2405148</v>
      </c>
      <c r="Q14" s="127">
        <v>11003303</v>
      </c>
      <c r="R14" s="92">
        <f>SUM(F14:Q14)</f>
        <v>57129217</v>
      </c>
      <c r="S14" s="91">
        <v>54393684</v>
      </c>
      <c r="T14" s="92">
        <v>54393684</v>
      </c>
      <c r="V14" s="95" t="s">
        <v>284</v>
      </c>
      <c r="W14" s="97">
        <f>R15/12*12</f>
        <v>240046103</v>
      </c>
    </row>
    <row r="15" spans="2:27">
      <c r="C15" s="88" t="s">
        <v>264</v>
      </c>
      <c r="D15" s="91">
        <v>231050881</v>
      </c>
      <c r="E15" s="127">
        <v>240046103</v>
      </c>
      <c r="F15" s="127">
        <v>20101427</v>
      </c>
      <c r="G15" s="127">
        <v>19639326</v>
      </c>
      <c r="H15" s="127">
        <v>18715121</v>
      </c>
      <c r="I15" s="127">
        <v>20101427</v>
      </c>
      <c r="J15" s="127">
        <v>18715121</v>
      </c>
      <c r="K15" s="127">
        <v>19408275</v>
      </c>
      <c r="L15" s="127">
        <v>22370377</v>
      </c>
      <c r="M15" s="127">
        <v>22139326</v>
      </c>
      <c r="N15" s="127">
        <v>17927219</v>
      </c>
      <c r="O15" s="127">
        <v>21731685</v>
      </c>
      <c r="P15" s="127">
        <v>19251824</v>
      </c>
      <c r="Q15" s="127">
        <v>19944975</v>
      </c>
      <c r="R15" s="92">
        <f>SUM(F15:Q15)</f>
        <v>240046103</v>
      </c>
      <c r="S15" s="91">
        <v>204009924</v>
      </c>
      <c r="T15" s="92">
        <v>204009924</v>
      </c>
      <c r="V15" s="95" t="s">
        <v>285</v>
      </c>
      <c r="W15" s="97">
        <f>W14-D15</f>
        <v>8995222</v>
      </c>
    </row>
    <row r="16" spans="2:27">
      <c r="C16" s="88" t="s">
        <v>265</v>
      </c>
      <c r="D16" s="91">
        <v>6800104</v>
      </c>
      <c r="E16" s="127">
        <v>6800104</v>
      </c>
      <c r="F16" s="127"/>
      <c r="G16" s="127"/>
      <c r="H16" s="127"/>
      <c r="I16" s="127"/>
      <c r="J16" s="127"/>
      <c r="K16" s="127">
        <v>153731</v>
      </c>
      <c r="L16" s="127"/>
      <c r="M16" s="127">
        <v>1526390</v>
      </c>
      <c r="N16" s="127">
        <v>2266701</v>
      </c>
      <c r="O16" s="127"/>
      <c r="P16" s="127"/>
      <c r="Q16" s="127">
        <v>2853282</v>
      </c>
      <c r="R16" s="92">
        <f>SUM(F16:Q16)</f>
        <v>6800104</v>
      </c>
      <c r="S16" s="91"/>
      <c r="T16" s="92"/>
    </row>
    <row r="17" spans="2:23">
      <c r="C17" s="88" t="s">
        <v>82</v>
      </c>
      <c r="D17" s="91">
        <v>9800631</v>
      </c>
      <c r="E17" s="127">
        <v>9800631</v>
      </c>
      <c r="F17" s="127">
        <v>826485</v>
      </c>
      <c r="G17" s="127">
        <v>810627</v>
      </c>
      <c r="H17" s="127">
        <v>778711</v>
      </c>
      <c r="I17" s="127">
        <v>800721</v>
      </c>
      <c r="J17" s="127">
        <v>783314</v>
      </c>
      <c r="K17" s="127">
        <v>798528</v>
      </c>
      <c r="L17" s="127">
        <v>839912</v>
      </c>
      <c r="M17" s="127">
        <v>826182</v>
      </c>
      <c r="N17" s="127">
        <v>855858</v>
      </c>
      <c r="O17" s="127">
        <v>891227</v>
      </c>
      <c r="P17" s="127">
        <v>921933</v>
      </c>
      <c r="Q17" s="127">
        <v>834439</v>
      </c>
      <c r="R17" s="92">
        <f>SUM(F17:Q17)</f>
        <v>9967937</v>
      </c>
      <c r="S17" s="91">
        <v>9144365</v>
      </c>
      <c r="T17" s="92">
        <v>9151267</v>
      </c>
    </row>
    <row r="18" spans="2:23">
      <c r="D18" s="9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92"/>
      <c r="S18" s="91"/>
      <c r="T18" s="92"/>
    </row>
    <row r="19" spans="2:23">
      <c r="C19" t="s">
        <v>266</v>
      </c>
      <c r="D19" s="91">
        <v>6000000</v>
      </c>
      <c r="E19" s="127">
        <v>-3000000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92"/>
      <c r="S19" s="91"/>
      <c r="T19" s="92"/>
    </row>
    <row r="20" spans="2:23">
      <c r="D20" s="91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92"/>
      <c r="S20" s="91"/>
      <c r="T20" s="92"/>
    </row>
    <row r="21" spans="2:23">
      <c r="B21" t="s">
        <v>267</v>
      </c>
      <c r="D21" s="91">
        <f t="shared" ref="D21:Q21" si="2">D6-D8</f>
        <v>-95572616</v>
      </c>
      <c r="E21" s="127">
        <f t="shared" si="2"/>
        <v>-181587500</v>
      </c>
      <c r="F21" s="127">
        <f t="shared" si="2"/>
        <v>-37366336</v>
      </c>
      <c r="G21" s="127">
        <f t="shared" si="2"/>
        <v>-19913924</v>
      </c>
      <c r="H21" s="127">
        <f t="shared" si="2"/>
        <v>-477316</v>
      </c>
      <c r="I21" s="127">
        <f t="shared" si="2"/>
        <v>-31636180</v>
      </c>
      <c r="J21" s="127">
        <f>J6-J8</f>
        <v>-8552964</v>
      </c>
      <c r="K21" s="127">
        <f>K6-K8</f>
        <v>-8556569</v>
      </c>
      <c r="L21" s="127">
        <f>L6-L8</f>
        <v>-22139605</v>
      </c>
      <c r="M21" s="127">
        <f>M6-M8</f>
        <v>-23505694</v>
      </c>
      <c r="N21" s="127">
        <f>N6-N8</f>
        <v>6291107</v>
      </c>
      <c r="O21" s="127">
        <f t="shared" si="2"/>
        <v>-13064628</v>
      </c>
      <c r="P21" s="127">
        <f t="shared" si="2"/>
        <v>3043226</v>
      </c>
      <c r="Q21" s="127">
        <f t="shared" si="2"/>
        <v>-11705776</v>
      </c>
      <c r="R21" s="92">
        <f>SUM(F21:Q21)</f>
        <v>-167584659</v>
      </c>
      <c r="S21" s="91">
        <f>S6-S8</f>
        <v>-27288201</v>
      </c>
      <c r="T21" s="92">
        <f>T6-T8</f>
        <v>-27013529</v>
      </c>
    </row>
    <row r="22" spans="2:23">
      <c r="D22" s="91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92"/>
      <c r="S22" s="91"/>
      <c r="T22" s="92"/>
    </row>
    <row r="23" spans="2:23">
      <c r="C23" t="s">
        <v>268</v>
      </c>
      <c r="D23" s="91">
        <v>6100000</v>
      </c>
      <c r="E23" s="127">
        <v>6297000</v>
      </c>
      <c r="F23" s="127">
        <v>85</v>
      </c>
      <c r="G23" s="127">
        <v>269470</v>
      </c>
      <c r="H23" s="127">
        <v>3941127</v>
      </c>
      <c r="I23" s="127">
        <v>650164</v>
      </c>
      <c r="J23" s="127">
        <v>151953</v>
      </c>
      <c r="K23" s="127">
        <v>419035</v>
      </c>
      <c r="L23" s="127">
        <v>150335</v>
      </c>
      <c r="M23" s="127">
        <v>100663</v>
      </c>
      <c r="N23" s="127">
        <v>278308</v>
      </c>
      <c r="O23" s="127">
        <v>143</v>
      </c>
      <c r="P23" s="127">
        <v>283333</v>
      </c>
      <c r="Q23" s="127">
        <v>190032</v>
      </c>
      <c r="R23" s="92">
        <f>SUM(F23:Q23)</f>
        <v>6434648</v>
      </c>
      <c r="S23" s="91">
        <v>8203424</v>
      </c>
      <c r="T23" s="92">
        <v>8203424</v>
      </c>
    </row>
    <row r="24" spans="2:23">
      <c r="D24" s="91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92"/>
      <c r="S24" s="91"/>
      <c r="T24" s="92"/>
    </row>
    <row r="25" spans="2:23">
      <c r="C25" t="s">
        <v>269</v>
      </c>
      <c r="D25" s="91">
        <v>900000</v>
      </c>
      <c r="E25" s="127">
        <v>553000</v>
      </c>
      <c r="F25" s="127"/>
      <c r="G25" s="127"/>
      <c r="H25" s="127">
        <v>20270</v>
      </c>
      <c r="I25" s="127">
        <v>48999</v>
      </c>
      <c r="J25" s="127">
        <v>15127</v>
      </c>
      <c r="K25" s="127">
        <v>28839</v>
      </c>
      <c r="L25" s="127">
        <v>368071</v>
      </c>
      <c r="M25" s="127">
        <v>85773</v>
      </c>
      <c r="N25" s="127">
        <v>79902</v>
      </c>
      <c r="O25" s="127">
        <v>13534</v>
      </c>
      <c r="P25" s="127">
        <v>422</v>
      </c>
      <c r="Q25" s="127">
        <v>-10276</v>
      </c>
      <c r="R25" s="92">
        <f>SUM(F25:Q25)</f>
        <v>650661</v>
      </c>
      <c r="S25" s="91">
        <v>4284094</v>
      </c>
      <c r="T25" s="92">
        <v>4284094</v>
      </c>
    </row>
    <row r="26" spans="2:23">
      <c r="D26" s="9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92"/>
      <c r="S26" s="91"/>
      <c r="T26" s="92"/>
      <c r="V26" s="95" t="s">
        <v>309</v>
      </c>
      <c r="W26" s="96">
        <f>(R27+T27)/T27*100</f>
        <v>800.70074307405082</v>
      </c>
    </row>
    <row r="27" spans="2:23">
      <c r="B27" t="s">
        <v>270</v>
      </c>
      <c r="D27" s="91">
        <f t="shared" ref="D27:P27" si="3">D6-D8+D23-D25</f>
        <v>-90372616</v>
      </c>
      <c r="E27" s="127">
        <f t="shared" si="3"/>
        <v>-175843500</v>
      </c>
      <c r="F27" s="127">
        <f t="shared" si="3"/>
        <v>-37366251</v>
      </c>
      <c r="G27" s="127">
        <f t="shared" si="3"/>
        <v>-19644454</v>
      </c>
      <c r="H27" s="127">
        <f t="shared" si="3"/>
        <v>3443541</v>
      </c>
      <c r="I27" s="127">
        <f t="shared" si="3"/>
        <v>-31035015</v>
      </c>
      <c r="J27" s="127">
        <f t="shared" si="3"/>
        <v>-8416138</v>
      </c>
      <c r="K27" s="127">
        <f t="shared" si="3"/>
        <v>-8166373</v>
      </c>
      <c r="L27" s="127">
        <f t="shared" si="3"/>
        <v>-22357341</v>
      </c>
      <c r="M27" s="127">
        <f t="shared" si="3"/>
        <v>-23490804</v>
      </c>
      <c r="N27" s="127">
        <f t="shared" si="3"/>
        <v>6489513</v>
      </c>
      <c r="O27" s="127">
        <f t="shared" si="3"/>
        <v>-13078019</v>
      </c>
      <c r="P27" s="127">
        <f t="shared" si="3"/>
        <v>3326137</v>
      </c>
      <c r="Q27" s="127">
        <v>-11526020</v>
      </c>
      <c r="R27" s="92">
        <f>SUM(F27:Q27)</f>
        <v>-161821224</v>
      </c>
      <c r="S27" s="91">
        <f>S6-S8+S23-S25</f>
        <v>-23368871</v>
      </c>
      <c r="T27" s="92">
        <f>T6-T8+T23-T25</f>
        <v>-23094199</v>
      </c>
      <c r="V27" s="95" t="s">
        <v>307</v>
      </c>
      <c r="W27" s="96">
        <f>R27/D27*100</f>
        <v>179.06001968560918</v>
      </c>
    </row>
    <row r="28" spans="2:23">
      <c r="D28" s="91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92"/>
      <c r="S28" s="91"/>
      <c r="T28" s="92"/>
      <c r="V28" s="95" t="s">
        <v>287</v>
      </c>
      <c r="W28" s="97">
        <f>R27/12*-12</f>
        <v>161821224</v>
      </c>
    </row>
    <row r="29" spans="2:23">
      <c r="D29" s="91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92"/>
      <c r="S29" s="91"/>
      <c r="T29" s="92"/>
      <c r="V29" s="95" t="s">
        <v>288</v>
      </c>
      <c r="W29" s="97">
        <f>W28+D27</f>
        <v>71448608</v>
      </c>
    </row>
    <row r="30" spans="2:23">
      <c r="B30" s="292" t="s">
        <v>271</v>
      </c>
      <c r="C30" s="293"/>
      <c r="D30" s="91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92"/>
      <c r="S30" s="91"/>
      <c r="T30" s="92"/>
      <c r="V30" s="98"/>
      <c r="W30" s="23"/>
    </row>
    <row r="31" spans="2:23">
      <c r="D31" s="91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92"/>
      <c r="S31" s="91"/>
      <c r="T31" s="92"/>
    </row>
    <row r="32" spans="2:23">
      <c r="B32" t="s">
        <v>272</v>
      </c>
      <c r="D32" s="91">
        <v>15400000</v>
      </c>
      <c r="E32" s="127">
        <v>49700000</v>
      </c>
      <c r="F32" s="127">
        <v>7336278</v>
      </c>
      <c r="G32" s="127">
        <v>10011803</v>
      </c>
      <c r="H32" s="127">
        <v>8812057</v>
      </c>
      <c r="I32" s="127">
        <v>1229482</v>
      </c>
      <c r="J32" s="127">
        <v>4533046</v>
      </c>
      <c r="K32" s="127">
        <v>11395449</v>
      </c>
      <c r="L32" s="127">
        <v>905258</v>
      </c>
      <c r="M32" s="127">
        <v>2015884</v>
      </c>
      <c r="N32" s="127">
        <v>827286</v>
      </c>
      <c r="O32" s="127">
        <v>3115342</v>
      </c>
      <c r="P32" s="127">
        <v>-3409987</v>
      </c>
      <c r="Q32" s="127">
        <v>2998413</v>
      </c>
      <c r="R32" s="92">
        <f>SUM(F32:Q32)</f>
        <v>49770311</v>
      </c>
      <c r="S32" s="91">
        <v>12225111</v>
      </c>
      <c r="T32" s="92">
        <v>12225111</v>
      </c>
      <c r="V32" s="95" t="s">
        <v>307</v>
      </c>
      <c r="W32" s="96">
        <f>R32/D32*100</f>
        <v>323.18383766233768</v>
      </c>
    </row>
    <row r="33" spans="2:23">
      <c r="D33" s="91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92"/>
      <c r="S33" s="91"/>
      <c r="T33" s="92"/>
      <c r="V33" s="95"/>
      <c r="W33" s="96"/>
    </row>
    <row r="34" spans="2:23">
      <c r="B34" t="s">
        <v>273</v>
      </c>
      <c r="D34" s="91">
        <v>61521800</v>
      </c>
      <c r="E34" s="127">
        <v>115828654</v>
      </c>
      <c r="F34" s="127">
        <v>9014812</v>
      </c>
      <c r="G34" s="127">
        <v>7916315</v>
      </c>
      <c r="H34" s="127">
        <v>7343895</v>
      </c>
      <c r="I34" s="127">
        <v>10721849</v>
      </c>
      <c r="J34" s="127">
        <v>-1953249</v>
      </c>
      <c r="K34" s="127">
        <v>13597924</v>
      </c>
      <c r="L34" s="127">
        <v>14059800</v>
      </c>
      <c r="M34" s="127">
        <v>13031838</v>
      </c>
      <c r="N34" s="127">
        <v>9478928</v>
      </c>
      <c r="O34" s="127">
        <v>9227746</v>
      </c>
      <c r="P34" s="127">
        <v>12774616</v>
      </c>
      <c r="Q34" s="127">
        <v>13641251</v>
      </c>
      <c r="R34" s="92">
        <f>SUM(F34:Q34)</f>
        <v>118855725</v>
      </c>
      <c r="S34" s="91">
        <v>23059005</v>
      </c>
      <c r="T34" s="92">
        <v>23059005</v>
      </c>
      <c r="V34" s="95" t="s">
        <v>307</v>
      </c>
      <c r="W34" s="96">
        <f>R34/D34*100</f>
        <v>193.19286009186987</v>
      </c>
    </row>
    <row r="35" spans="2:23">
      <c r="D35" s="91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92"/>
      <c r="S35" s="91"/>
      <c r="T35" s="92"/>
      <c r="V35" s="95"/>
      <c r="W35" s="96"/>
    </row>
    <row r="36" spans="2:23">
      <c r="B36" t="s">
        <v>274</v>
      </c>
      <c r="D36" s="91">
        <v>3836800</v>
      </c>
      <c r="E36" s="127">
        <v>11456835</v>
      </c>
      <c r="F36" s="127">
        <v>-796355</v>
      </c>
      <c r="G36" s="127">
        <v>6849714</v>
      </c>
      <c r="H36" s="127">
        <v>-80222</v>
      </c>
      <c r="I36" s="127">
        <v>-407091</v>
      </c>
      <c r="J36" s="127">
        <v>-47071</v>
      </c>
      <c r="K36" s="127">
        <v>3802418</v>
      </c>
      <c r="L36" s="127">
        <v>-736000</v>
      </c>
      <c r="M36" s="127">
        <v>-197729</v>
      </c>
      <c r="N36" s="127">
        <v>551706</v>
      </c>
      <c r="O36" s="127">
        <v>-445379</v>
      </c>
      <c r="P36" s="127">
        <v>-38885</v>
      </c>
      <c r="Q36" s="127">
        <v>14802463</v>
      </c>
      <c r="R36" s="92">
        <f>SUM(F36:Q36)</f>
        <v>23257569</v>
      </c>
      <c r="S36" s="91">
        <v>-3954404</v>
      </c>
      <c r="T36" s="92">
        <v>-3954404</v>
      </c>
      <c r="V36" s="95" t="s">
        <v>307</v>
      </c>
      <c r="W36" s="96">
        <f>R36/D36*100</f>
        <v>606.17100187656376</v>
      </c>
    </row>
    <row r="37" spans="2:23">
      <c r="D37" s="9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92"/>
      <c r="S37" s="91"/>
      <c r="T37" s="92"/>
      <c r="V37" s="95"/>
      <c r="W37" s="96"/>
    </row>
    <row r="38" spans="2:23">
      <c r="B38" t="s">
        <v>275</v>
      </c>
      <c r="D38" s="91">
        <v>9614016</v>
      </c>
      <c r="E38" s="127">
        <v>-1141989</v>
      </c>
      <c r="F38" s="127">
        <v>21811516</v>
      </c>
      <c r="G38" s="127">
        <v>-5133378</v>
      </c>
      <c r="H38" s="127">
        <v>-19519271</v>
      </c>
      <c r="I38" s="127">
        <v>19490775</v>
      </c>
      <c r="J38" s="127">
        <v>5883412</v>
      </c>
      <c r="K38" s="127">
        <v>-20629418</v>
      </c>
      <c r="L38" s="127">
        <v>8128283</v>
      </c>
      <c r="M38" s="127">
        <v>8640811</v>
      </c>
      <c r="N38" s="127">
        <v>-17347433</v>
      </c>
      <c r="O38" s="127">
        <v>1180310</v>
      </c>
      <c r="P38" s="127">
        <v>-12651881</v>
      </c>
      <c r="Q38" s="127">
        <v>-19916107</v>
      </c>
      <c r="R38" s="92">
        <f>SUM(F38:Q38)</f>
        <v>-30062381</v>
      </c>
      <c r="S38" s="91">
        <v>-7960841</v>
      </c>
      <c r="T38" s="92">
        <v>-8235513</v>
      </c>
      <c r="V38" s="95" t="s">
        <v>307</v>
      </c>
      <c r="W38" s="96">
        <f>R38/D38*100</f>
        <v>-312.69326990926578</v>
      </c>
    </row>
    <row r="39" spans="2:23">
      <c r="D39" s="91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92"/>
      <c r="S39" s="91"/>
      <c r="T39" s="92"/>
      <c r="V39" s="95"/>
      <c r="W39" s="96"/>
    </row>
    <row r="40" spans="2:23" ht="13.5" thickBot="1">
      <c r="B40" t="s">
        <v>276</v>
      </c>
      <c r="D40" s="93">
        <f t="shared" ref="D40:T40" si="4">SUM(D32:D38)</f>
        <v>90372616</v>
      </c>
      <c r="E40" s="128">
        <f t="shared" si="4"/>
        <v>175843500</v>
      </c>
      <c r="F40" s="128">
        <f t="shared" si="4"/>
        <v>37366251</v>
      </c>
      <c r="G40" s="128">
        <f t="shared" si="4"/>
        <v>19644454</v>
      </c>
      <c r="H40" s="128">
        <f t="shared" si="4"/>
        <v>-3443541</v>
      </c>
      <c r="I40" s="128">
        <f t="shared" ref="I40:N40" si="5">SUM(I32:I38)</f>
        <v>31035015</v>
      </c>
      <c r="J40" s="128">
        <f t="shared" si="5"/>
        <v>8416138</v>
      </c>
      <c r="K40" s="128">
        <f t="shared" si="5"/>
        <v>8166373</v>
      </c>
      <c r="L40" s="128">
        <f t="shared" si="5"/>
        <v>22357341</v>
      </c>
      <c r="M40" s="128">
        <f t="shared" si="5"/>
        <v>23490804</v>
      </c>
      <c r="N40" s="128">
        <f t="shared" si="5"/>
        <v>-6489513</v>
      </c>
      <c r="O40" s="128">
        <f t="shared" si="4"/>
        <v>13078019</v>
      </c>
      <c r="P40" s="128">
        <f t="shared" si="4"/>
        <v>-3326137</v>
      </c>
      <c r="Q40" s="128">
        <f t="shared" si="4"/>
        <v>11526020</v>
      </c>
      <c r="R40" s="94">
        <f t="shared" si="4"/>
        <v>161821224</v>
      </c>
      <c r="S40" s="93">
        <f t="shared" si="4"/>
        <v>23368871</v>
      </c>
      <c r="T40" s="94">
        <f t="shared" si="4"/>
        <v>23094199</v>
      </c>
      <c r="V40" s="95" t="s">
        <v>307</v>
      </c>
      <c r="W40" s="96">
        <f>R40/D40*100</f>
        <v>179.06001968560918</v>
      </c>
    </row>
    <row r="41" spans="2:2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3">
      <c r="B43" s="149" t="s">
        <v>444</v>
      </c>
      <c r="C43" s="177">
        <v>1788869931434.635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3">
      <c r="B44" t="s">
        <v>445</v>
      </c>
      <c r="C44" s="176"/>
    </row>
    <row r="45" spans="2:23">
      <c r="B45" s="99"/>
    </row>
    <row r="46" spans="2:23" ht="13.5" thickBot="1">
      <c r="B46" s="178" t="s">
        <v>446</v>
      </c>
    </row>
    <row r="47" spans="2:23" ht="13.5" thickBot="1">
      <c r="B47" s="99"/>
      <c r="C47" s="179">
        <f>R40*1000/C43*100</f>
        <v>9.0460027951961202</v>
      </c>
    </row>
    <row r="48" spans="2:23">
      <c r="B48" s="99"/>
    </row>
    <row r="49" spans="2:23">
      <c r="B49" s="99"/>
    </row>
    <row r="50" spans="2:23" ht="13.5" thickBot="1"/>
    <row r="51" spans="2:23" ht="13.5" thickBot="1">
      <c r="B51" s="86" t="s">
        <v>258</v>
      </c>
      <c r="D51" s="298" t="s">
        <v>454</v>
      </c>
      <c r="E51" s="297"/>
      <c r="F51" s="282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4"/>
      <c r="S51" s="281" t="str">
        <f>D3</f>
        <v>2009/10.</v>
      </c>
      <c r="T51" s="285"/>
    </row>
    <row r="52" spans="2:23" ht="25.5">
      <c r="D52" s="89" t="s">
        <v>412</v>
      </c>
      <c r="E52" s="126" t="s">
        <v>411</v>
      </c>
      <c r="F52" s="126" t="s">
        <v>278</v>
      </c>
      <c r="G52" s="126" t="s">
        <v>306</v>
      </c>
      <c r="H52" s="126" t="s">
        <v>351</v>
      </c>
      <c r="I52" s="126" t="s">
        <v>353</v>
      </c>
      <c r="J52" s="153" t="s">
        <v>370</v>
      </c>
      <c r="K52" s="153" t="s">
        <v>408</v>
      </c>
      <c r="L52" s="153" t="s">
        <v>410</v>
      </c>
      <c r="M52" s="153" t="s">
        <v>413</v>
      </c>
      <c r="N52" s="153" t="s">
        <v>415</v>
      </c>
      <c r="O52" s="153" t="s">
        <v>433</v>
      </c>
      <c r="P52" s="153" t="s">
        <v>435</v>
      </c>
      <c r="Q52" s="153" t="s">
        <v>436</v>
      </c>
      <c r="R52" s="90" t="s">
        <v>308</v>
      </c>
      <c r="S52" s="89" t="s">
        <v>279</v>
      </c>
      <c r="T52" s="90" t="str">
        <f>R52</f>
        <v>Year To Date</v>
      </c>
    </row>
    <row r="53" spans="2:23">
      <c r="D53" s="89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90"/>
      <c r="S53" s="89"/>
      <c r="T53" s="90"/>
      <c r="V53" s="95" t="s">
        <v>473</v>
      </c>
      <c r="W53" s="96">
        <f>(R54-T54)/T54*100</f>
        <v>31.223612058933902</v>
      </c>
    </row>
    <row r="54" spans="2:23">
      <c r="B54" t="s">
        <v>259</v>
      </c>
      <c r="D54" s="91">
        <v>643239001</v>
      </c>
      <c r="E54" s="127">
        <v>673559175</v>
      </c>
      <c r="F54" s="127">
        <v>37006775</v>
      </c>
      <c r="G54" s="127">
        <v>38526421</v>
      </c>
      <c r="H54" s="127">
        <v>74652497</v>
      </c>
      <c r="I54" s="127">
        <v>43188235</v>
      </c>
      <c r="J54" s="127">
        <v>54060349</v>
      </c>
      <c r="K54" s="127">
        <v>56450912</v>
      </c>
      <c r="L54" s="127">
        <v>41014307</v>
      </c>
      <c r="M54" s="127">
        <v>43562059</v>
      </c>
      <c r="N54" s="127">
        <v>83242116</v>
      </c>
      <c r="O54" s="127">
        <v>47934349</v>
      </c>
      <c r="P54" s="127">
        <v>64550108</v>
      </c>
      <c r="Q54" s="127">
        <v>84807072</v>
      </c>
      <c r="R54" s="92">
        <f>SUM(F54:Q54)</f>
        <v>668995200</v>
      </c>
      <c r="S54" s="212">
        <v>580023579</v>
      </c>
      <c r="T54" s="92">
        <f>SUM(F6:P6)</f>
        <v>509813127</v>
      </c>
      <c r="V54" s="95" t="s">
        <v>282</v>
      </c>
      <c r="W54" s="97">
        <f>R54/12*12</f>
        <v>668995200</v>
      </c>
    </row>
    <row r="55" spans="2:23">
      <c r="D55" s="91"/>
      <c r="E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92"/>
      <c r="S55" s="212"/>
      <c r="T55" s="92"/>
      <c r="V55" s="95" t="s">
        <v>283</v>
      </c>
      <c r="W55" s="97">
        <f>D54-W54</f>
        <v>-25756199</v>
      </c>
    </row>
    <row r="56" spans="2:23">
      <c r="B56" t="s">
        <v>260</v>
      </c>
      <c r="D56" s="91">
        <v>818142943</v>
      </c>
      <c r="E56" s="127">
        <f t="shared" ref="E56:P56" si="6">E58+E60+E67</f>
        <v>815678638</v>
      </c>
      <c r="F56" s="127">
        <v>62148799</v>
      </c>
      <c r="G56" s="127">
        <v>59384116</v>
      </c>
      <c r="H56" s="127">
        <v>65726819</v>
      </c>
      <c r="I56" s="127">
        <v>74868153</v>
      </c>
      <c r="J56" s="127">
        <v>63470501</v>
      </c>
      <c r="K56" s="127">
        <v>68875340</v>
      </c>
      <c r="L56" s="127">
        <f t="shared" si="6"/>
        <v>58499608</v>
      </c>
      <c r="M56" s="127">
        <f t="shared" si="6"/>
        <v>70534191</v>
      </c>
      <c r="N56" s="127">
        <f t="shared" si="6"/>
        <v>77171933</v>
      </c>
      <c r="O56" s="127">
        <v>58637243</v>
      </c>
      <c r="P56" s="127">
        <f t="shared" si="6"/>
        <v>56618009</v>
      </c>
      <c r="Q56" s="127">
        <v>89684288</v>
      </c>
      <c r="R56" s="92">
        <f>SUM(F56:Q56)</f>
        <v>805619000</v>
      </c>
      <c r="S56" s="212">
        <v>746831441</v>
      </c>
      <c r="T56" s="92">
        <f>SUM(F8:P8)</f>
        <v>665692010</v>
      </c>
    </row>
    <row r="57" spans="2:23">
      <c r="D57" s="91"/>
      <c r="E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92"/>
      <c r="S57" s="212"/>
      <c r="T57" s="92"/>
      <c r="V57" s="166" t="s">
        <v>416</v>
      </c>
      <c r="W57" s="96">
        <f>(R56-T56)/T56*100</f>
        <v>21.019779101750071</v>
      </c>
    </row>
    <row r="58" spans="2:23">
      <c r="C58" t="s">
        <v>261</v>
      </c>
      <c r="D58" s="91">
        <v>461517932</v>
      </c>
      <c r="E58" s="127">
        <v>466338623</v>
      </c>
      <c r="F58" s="127">
        <v>38373030</v>
      </c>
      <c r="G58" s="127">
        <v>34602092</v>
      </c>
      <c r="H58" s="127">
        <v>32536163</v>
      </c>
      <c r="I58" s="127">
        <v>48399286</v>
      </c>
      <c r="J58" s="127">
        <v>35856206</v>
      </c>
      <c r="K58" s="127">
        <v>33700788</v>
      </c>
      <c r="L58" s="127">
        <v>35393939</v>
      </c>
      <c r="M58" s="127">
        <v>45702974</v>
      </c>
      <c r="N58" s="127">
        <v>37700521</v>
      </c>
      <c r="O58" s="127">
        <v>31022346</v>
      </c>
      <c r="P58" s="127">
        <v>32286574</v>
      </c>
      <c r="Q58" s="127">
        <v>50458498</v>
      </c>
      <c r="R58" s="92">
        <f>SUM(F58:Q58)</f>
        <v>456032417</v>
      </c>
      <c r="S58" s="212">
        <v>433027377</v>
      </c>
      <c r="T58" s="92">
        <f>SUM(F10:P10)</f>
        <v>386384648</v>
      </c>
    </row>
    <row r="59" spans="2:23">
      <c r="D59" s="91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92"/>
      <c r="S59" s="212"/>
      <c r="T59" s="92"/>
    </row>
    <row r="60" spans="2:23">
      <c r="C60" t="s">
        <v>262</v>
      </c>
      <c r="D60" s="91">
        <v>350625011</v>
      </c>
      <c r="E60" s="127">
        <f t="shared" ref="E60:Q60" si="7">SUM(E62:E65)</f>
        <v>351040015</v>
      </c>
      <c r="F60" s="127">
        <f t="shared" si="7"/>
        <v>23775769</v>
      </c>
      <c r="G60" s="127">
        <v>24782024</v>
      </c>
      <c r="H60" s="127">
        <v>33190656</v>
      </c>
      <c r="I60" s="127">
        <v>26468867</v>
      </c>
      <c r="J60" s="127">
        <f t="shared" si="7"/>
        <v>27614295</v>
      </c>
      <c r="K60" s="127">
        <v>35174552</v>
      </c>
      <c r="L60" s="127">
        <f t="shared" si="7"/>
        <v>23105669</v>
      </c>
      <c r="M60" s="127">
        <v>24831217</v>
      </c>
      <c r="N60" s="127">
        <f t="shared" si="7"/>
        <v>39471412</v>
      </c>
      <c r="O60" s="127">
        <v>27614897</v>
      </c>
      <c r="P60" s="127">
        <f t="shared" si="7"/>
        <v>24331435</v>
      </c>
      <c r="Q60" s="127">
        <f t="shared" si="7"/>
        <v>39225790</v>
      </c>
      <c r="R60" s="92">
        <f>SUM(F60:Q60)</f>
        <v>349586583</v>
      </c>
      <c r="S60" s="212">
        <f>SUM(S62:S65)</f>
        <v>313804064</v>
      </c>
      <c r="T60" s="92">
        <f>SUM(F12:P12)</f>
        <v>279307362</v>
      </c>
      <c r="V60" s="166" t="s">
        <v>417</v>
      </c>
      <c r="W60" s="96">
        <f>(R63-T63)/T63*100</f>
        <v>20.462557556724562</v>
      </c>
    </row>
    <row r="61" spans="2:23">
      <c r="D61" s="91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92"/>
      <c r="S61" s="212"/>
      <c r="T61" s="92"/>
    </row>
    <row r="62" spans="2:23">
      <c r="C62" s="88" t="s">
        <v>263</v>
      </c>
      <c r="D62" s="91">
        <v>71357578</v>
      </c>
      <c r="E62" s="127">
        <v>67606879</v>
      </c>
      <c r="F62" s="127">
        <v>1682076</v>
      </c>
      <c r="G62" s="127">
        <v>1945794</v>
      </c>
      <c r="H62" s="127">
        <v>10672571</v>
      </c>
      <c r="I62" s="127">
        <v>3877771</v>
      </c>
      <c r="J62" s="127">
        <v>2524554</v>
      </c>
      <c r="K62" s="127">
        <v>12284947</v>
      </c>
      <c r="L62" s="127">
        <v>1189516</v>
      </c>
      <c r="M62" s="127">
        <v>1440570</v>
      </c>
      <c r="N62" s="127">
        <v>11197832</v>
      </c>
      <c r="O62" s="127">
        <v>4555421</v>
      </c>
      <c r="P62" s="127">
        <v>2011769</v>
      </c>
      <c r="Q62" s="127">
        <v>12844023</v>
      </c>
      <c r="R62" s="92">
        <f>SUM(F62:Q62)</f>
        <v>66226844</v>
      </c>
      <c r="S62" s="212">
        <v>56987559</v>
      </c>
      <c r="T62" s="92">
        <f>SUM(F14:P14)</f>
        <v>46125914</v>
      </c>
      <c r="V62" s="95" t="s">
        <v>284</v>
      </c>
      <c r="W62" s="97">
        <f>R63/12*12</f>
        <v>265139448</v>
      </c>
    </row>
    <row r="63" spans="2:23">
      <c r="C63" s="88" t="s">
        <v>264</v>
      </c>
      <c r="D63" s="91">
        <v>260973745</v>
      </c>
      <c r="E63" s="127">
        <v>265139448</v>
      </c>
      <c r="F63" s="127">
        <v>21747817</v>
      </c>
      <c r="G63" s="127">
        <v>21747817</v>
      </c>
      <c r="H63" s="127">
        <v>21747816</v>
      </c>
      <c r="I63" s="127">
        <v>21747814</v>
      </c>
      <c r="J63" s="127">
        <v>21747813</v>
      </c>
      <c r="K63" s="127">
        <v>21747813</v>
      </c>
      <c r="L63" s="127">
        <v>21747811</v>
      </c>
      <c r="M63" s="127">
        <v>21747810</v>
      </c>
      <c r="N63" s="127">
        <v>24769861</v>
      </c>
      <c r="O63" s="127">
        <v>22129026</v>
      </c>
      <c r="P63" s="127">
        <v>22129025</v>
      </c>
      <c r="Q63" s="127">
        <v>22129025</v>
      </c>
      <c r="R63" s="92">
        <f>SUM(F63:Q63)</f>
        <v>265139448</v>
      </c>
      <c r="S63" s="212">
        <v>240046103</v>
      </c>
      <c r="T63" s="92">
        <f>SUM(F15:P15)</f>
        <v>220101128</v>
      </c>
      <c r="V63" s="95" t="s">
        <v>285</v>
      </c>
      <c r="W63" s="97">
        <f>W62-D63</f>
        <v>4165703</v>
      </c>
    </row>
    <row r="64" spans="2:23">
      <c r="C64" s="88" t="s">
        <v>265</v>
      </c>
      <c r="D64" s="91">
        <v>7542361</v>
      </c>
      <c r="E64" s="127">
        <v>7542361</v>
      </c>
      <c r="F64" s="127"/>
      <c r="G64" s="127"/>
      <c r="H64" s="127"/>
      <c r="I64" s="127"/>
      <c r="J64" s="127">
        <v>2514120</v>
      </c>
      <c r="K64" s="127"/>
      <c r="L64" s="127"/>
      <c r="M64" s="127"/>
      <c r="N64" s="127">
        <v>2514120</v>
      </c>
      <c r="O64" s="127" t="s">
        <v>478</v>
      </c>
      <c r="P64" s="127">
        <v>0</v>
      </c>
      <c r="Q64" s="127">
        <v>2514121</v>
      </c>
      <c r="R64" s="92">
        <f>SUM(F64:Q64)</f>
        <v>7542361</v>
      </c>
      <c r="S64" s="212">
        <v>6800104</v>
      </c>
      <c r="T64" s="92">
        <f>SUM(F16:P16)</f>
        <v>3946822</v>
      </c>
    </row>
    <row r="65" spans="2:23">
      <c r="C65" s="88" t="s">
        <v>82</v>
      </c>
      <c r="D65" s="91">
        <v>10751327</v>
      </c>
      <c r="E65" s="127">
        <v>10751327</v>
      </c>
      <c r="F65" s="127">
        <v>345876</v>
      </c>
      <c r="G65" s="127">
        <v>1088413</v>
      </c>
      <c r="H65" s="127">
        <v>770269</v>
      </c>
      <c r="I65" s="127">
        <v>843282</v>
      </c>
      <c r="J65" s="127">
        <v>827808</v>
      </c>
      <c r="K65" s="127">
        <v>1141792</v>
      </c>
      <c r="L65" s="127">
        <v>168342</v>
      </c>
      <c r="M65" s="127">
        <v>1642837</v>
      </c>
      <c r="N65" s="127">
        <v>989599</v>
      </c>
      <c r="O65" s="127">
        <v>930450</v>
      </c>
      <c r="P65" s="127">
        <v>190641</v>
      </c>
      <c r="Q65" s="127">
        <v>1738621</v>
      </c>
      <c r="R65" s="92">
        <f>SUM(F65:Q65)</f>
        <v>10677930</v>
      </c>
      <c r="S65" s="212">
        <v>9970298</v>
      </c>
      <c r="T65" s="92">
        <f>SUM(F17:P17)</f>
        <v>9133498</v>
      </c>
    </row>
    <row r="66" spans="2:23">
      <c r="D66" s="91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92"/>
      <c r="S66" s="212"/>
      <c r="T66" s="92"/>
    </row>
    <row r="67" spans="2:23">
      <c r="C67" t="s">
        <v>266</v>
      </c>
      <c r="D67" s="91">
        <v>6000000</v>
      </c>
      <c r="E67" s="127">
        <v>-1700000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92"/>
      <c r="S67" s="212"/>
      <c r="T67" s="92"/>
    </row>
    <row r="68" spans="2:23">
      <c r="D68" s="91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92"/>
      <c r="S68" s="212"/>
      <c r="T68" s="92"/>
    </row>
    <row r="69" spans="2:23">
      <c r="B69" t="s">
        <v>267</v>
      </c>
      <c r="D69" s="91">
        <f t="shared" ref="D69:Q69" si="8">D54-D56</f>
        <v>-174903942</v>
      </c>
      <c r="E69" s="127">
        <f t="shared" si="8"/>
        <v>-142119463</v>
      </c>
      <c r="F69" s="127">
        <f t="shared" si="8"/>
        <v>-25142024</v>
      </c>
      <c r="G69" s="127">
        <f t="shared" si="8"/>
        <v>-20857695</v>
      </c>
      <c r="H69" s="127">
        <f t="shared" si="8"/>
        <v>8925678</v>
      </c>
      <c r="I69" s="127">
        <f t="shared" si="8"/>
        <v>-31679918</v>
      </c>
      <c r="J69" s="127">
        <f t="shared" si="8"/>
        <v>-9410152</v>
      </c>
      <c r="K69" s="127">
        <f t="shared" si="8"/>
        <v>-12424428</v>
      </c>
      <c r="L69" s="127">
        <f t="shared" si="8"/>
        <v>-17485301</v>
      </c>
      <c r="M69" s="127">
        <f t="shared" si="8"/>
        <v>-26972132</v>
      </c>
      <c r="N69" s="127">
        <f t="shared" si="8"/>
        <v>6070183</v>
      </c>
      <c r="O69" s="127">
        <f t="shared" si="8"/>
        <v>-10702894</v>
      </c>
      <c r="P69" s="127">
        <f t="shared" si="8"/>
        <v>7932099</v>
      </c>
      <c r="Q69" s="127">
        <f t="shared" si="8"/>
        <v>-4877216</v>
      </c>
      <c r="R69" s="92">
        <f>SUM(F69:Q69)</f>
        <v>-136623800</v>
      </c>
      <c r="S69" s="212">
        <f>S54-S56</f>
        <v>-166807862</v>
      </c>
      <c r="T69" s="92">
        <f>SUM(F21:P21)</f>
        <v>-155878883</v>
      </c>
    </row>
    <row r="70" spans="2:23">
      <c r="D70" s="91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92"/>
      <c r="S70" s="212"/>
      <c r="T70" s="92"/>
    </row>
    <row r="71" spans="2:23">
      <c r="C71" t="s">
        <v>268</v>
      </c>
      <c r="D71" s="91"/>
      <c r="E71" s="127">
        <v>2450000</v>
      </c>
      <c r="F71" s="127">
        <v>318</v>
      </c>
      <c r="G71" s="127">
        <v>298309</v>
      </c>
      <c r="H71" s="127">
        <v>26115</v>
      </c>
      <c r="I71" s="127">
        <v>375196</v>
      </c>
      <c r="J71" s="127">
        <v>221424</v>
      </c>
      <c r="K71" s="127">
        <v>77660</v>
      </c>
      <c r="L71" s="127">
        <v>109931</v>
      </c>
      <c r="M71" s="127">
        <v>426995</v>
      </c>
      <c r="N71" s="127">
        <v>7114</v>
      </c>
      <c r="O71" s="127">
        <v>174361</v>
      </c>
      <c r="P71" s="127">
        <v>522028</v>
      </c>
      <c r="Q71" s="127">
        <v>770287</v>
      </c>
      <c r="R71" s="92">
        <f>SUM(F71:Q71)</f>
        <v>3009738</v>
      </c>
      <c r="S71" s="212">
        <v>6434648</v>
      </c>
      <c r="T71" s="92">
        <f>SUM(F23:P23)</f>
        <v>6244616</v>
      </c>
    </row>
    <row r="72" spans="2:23">
      <c r="D72" s="91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92"/>
      <c r="S72" s="212"/>
      <c r="T72" s="92"/>
    </row>
    <row r="73" spans="2:23">
      <c r="C73" t="s">
        <v>269</v>
      </c>
      <c r="D73" s="91"/>
      <c r="E73" s="127">
        <v>-572000</v>
      </c>
      <c r="F73" s="184">
        <v>-66828</v>
      </c>
      <c r="G73" s="127">
        <v>-325</v>
      </c>
      <c r="H73" s="127">
        <v>-84</v>
      </c>
      <c r="I73" s="127">
        <v>-302</v>
      </c>
      <c r="J73" s="127">
        <v>-4227</v>
      </c>
      <c r="K73" s="127">
        <v>-195996</v>
      </c>
      <c r="L73" s="127">
        <v>-117325</v>
      </c>
      <c r="M73" s="127">
        <v>-287095</v>
      </c>
      <c r="N73" s="127">
        <v>-42196</v>
      </c>
      <c r="O73" s="127">
        <v>-47415</v>
      </c>
      <c r="P73" s="127">
        <v>-11453</v>
      </c>
      <c r="Q73" s="127">
        <v>-65371</v>
      </c>
      <c r="R73" s="92">
        <f>SUM(F73:Q73)</f>
        <v>-838617</v>
      </c>
      <c r="S73" s="212">
        <v>-671213</v>
      </c>
      <c r="T73" s="92">
        <f>SUM(F25:P25)</f>
        <v>660937</v>
      </c>
    </row>
    <row r="74" spans="2:23">
      <c r="D74" s="91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92"/>
      <c r="S74" s="212"/>
      <c r="T74" s="92"/>
      <c r="V74" s="95" t="s">
        <v>474</v>
      </c>
      <c r="W74" s="96">
        <f>(R75+T75)/T75*100</f>
        <v>189.45906151469742</v>
      </c>
    </row>
    <row r="75" spans="2:23">
      <c r="B75" t="s">
        <v>270</v>
      </c>
      <c r="D75" s="91">
        <f t="shared" ref="D75" si="9">D54-D56+D71-D73</f>
        <v>-174903942</v>
      </c>
      <c r="E75" s="127">
        <f t="shared" ref="E75:P75" si="10">E54-E56+E71+E73</f>
        <v>-140241463</v>
      </c>
      <c r="F75" s="127">
        <f t="shared" si="10"/>
        <v>-25208534</v>
      </c>
      <c r="G75" s="127">
        <f t="shared" si="10"/>
        <v>-20559711</v>
      </c>
      <c r="H75" s="127">
        <f t="shared" si="10"/>
        <v>8951709</v>
      </c>
      <c r="I75" s="127">
        <f t="shared" si="10"/>
        <v>-31305024</v>
      </c>
      <c r="J75" s="127">
        <f t="shared" si="10"/>
        <v>-9192955</v>
      </c>
      <c r="K75" s="127">
        <f t="shared" si="10"/>
        <v>-12542764</v>
      </c>
      <c r="L75" s="127">
        <f t="shared" si="10"/>
        <v>-17492695</v>
      </c>
      <c r="M75" s="127">
        <f t="shared" si="10"/>
        <v>-26832232</v>
      </c>
      <c r="N75" s="127">
        <f t="shared" si="10"/>
        <v>6035101</v>
      </c>
      <c r="O75" s="127">
        <f t="shared" si="10"/>
        <v>-10575948</v>
      </c>
      <c r="P75" s="127">
        <f t="shared" si="10"/>
        <v>8442674</v>
      </c>
      <c r="Q75" s="127">
        <v>-4172300</v>
      </c>
      <c r="R75" s="127">
        <f>R54-R56+R71+R73</f>
        <v>-134452679</v>
      </c>
      <c r="S75" s="212">
        <f>S54-S56+S71-S73</f>
        <v>-159702001</v>
      </c>
      <c r="T75" s="92">
        <f>T54-T56+T71-T73</f>
        <v>-150295204</v>
      </c>
      <c r="V75" s="95" t="s">
        <v>307</v>
      </c>
      <c r="W75" s="96">
        <f>R75/D75*100</f>
        <v>76.872297709562204</v>
      </c>
    </row>
    <row r="76" spans="2:23">
      <c r="D76" s="91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92"/>
      <c r="S76" s="212"/>
      <c r="T76" s="92"/>
      <c r="V76" s="95" t="s">
        <v>287</v>
      </c>
      <c r="W76" s="97">
        <f>R75/12*12</f>
        <v>-134452679</v>
      </c>
    </row>
    <row r="77" spans="2:23">
      <c r="D77" s="91"/>
      <c r="E77" s="127"/>
      <c r="F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92"/>
      <c r="S77" s="212"/>
      <c r="T77" s="92"/>
      <c r="V77" s="95" t="s">
        <v>288</v>
      </c>
      <c r="W77" s="97">
        <f>W76-D75</f>
        <v>40451263</v>
      </c>
    </row>
    <row r="78" spans="2:23">
      <c r="B78" s="292" t="s">
        <v>271</v>
      </c>
      <c r="C78" s="293"/>
      <c r="D78" s="91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92"/>
      <c r="S78" s="212"/>
      <c r="T78" s="92"/>
      <c r="V78" s="98"/>
      <c r="W78" s="23"/>
    </row>
    <row r="79" spans="2:23">
      <c r="D79" s="91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92"/>
      <c r="S79" s="212"/>
      <c r="T79" s="92"/>
    </row>
    <row r="80" spans="2:23">
      <c r="B80" t="s">
        <v>272</v>
      </c>
      <c r="D80" s="91">
        <v>22000000</v>
      </c>
      <c r="E80" s="127">
        <v>22000000</v>
      </c>
      <c r="F80" s="127">
        <v>3491872</v>
      </c>
      <c r="G80" s="127">
        <v>5104250</v>
      </c>
      <c r="H80" s="127">
        <v>10305563</v>
      </c>
      <c r="I80" s="127">
        <v>100367</v>
      </c>
      <c r="J80" s="127">
        <v>5571633</v>
      </c>
      <c r="K80" s="127">
        <v>1547001</v>
      </c>
      <c r="L80" s="127">
        <v>2044415</v>
      </c>
      <c r="M80" s="127">
        <v>6868423</v>
      </c>
      <c r="N80" s="127">
        <v>4462732</v>
      </c>
      <c r="O80" s="127">
        <v>-4758494</v>
      </c>
      <c r="P80" s="127">
        <v>2197732</v>
      </c>
      <c r="Q80" s="127">
        <v>-20424095</v>
      </c>
      <c r="R80" s="92">
        <f>SUM(F80:Q80)</f>
        <v>16511399</v>
      </c>
      <c r="S80" s="212">
        <v>49770311</v>
      </c>
      <c r="T80" s="92">
        <f>SUM(F32:P32)</f>
        <v>46771898</v>
      </c>
      <c r="V80" s="95" t="s">
        <v>307</v>
      </c>
      <c r="W80" s="96">
        <f>R80/D80*100</f>
        <v>75.051813636363647</v>
      </c>
    </row>
    <row r="81" spans="2:23">
      <c r="D81" s="9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92"/>
      <c r="S81" s="212"/>
      <c r="T81" s="92"/>
      <c r="V81" s="95"/>
      <c r="W81" s="96"/>
    </row>
    <row r="82" spans="2:23">
      <c r="B82" t="s">
        <v>273</v>
      </c>
      <c r="D82" s="91">
        <v>137740042</v>
      </c>
      <c r="E82" s="127">
        <v>137740042</v>
      </c>
      <c r="F82" s="127">
        <v>10634428</v>
      </c>
      <c r="G82" s="127">
        <v>14282461</v>
      </c>
      <c r="H82" s="127">
        <v>12650855</v>
      </c>
      <c r="I82" s="127">
        <v>14242923</v>
      </c>
      <c r="J82" s="127">
        <v>834955</v>
      </c>
      <c r="K82" s="127">
        <v>13172310</v>
      </c>
      <c r="L82" s="127">
        <v>14916608</v>
      </c>
      <c r="M82" s="127">
        <v>13007363</v>
      </c>
      <c r="N82" s="127">
        <v>8654266</v>
      </c>
      <c r="O82" s="127">
        <v>8607704</v>
      </c>
      <c r="P82" s="127">
        <v>13305054</v>
      </c>
      <c r="Q82" s="127">
        <v>12540789</v>
      </c>
      <c r="R82" s="92">
        <f>SUM(F82:Q82)</f>
        <v>136849716</v>
      </c>
      <c r="S82" s="212">
        <v>118855725</v>
      </c>
      <c r="T82" s="92">
        <f>SUM(F34:P34)</f>
        <v>105214474</v>
      </c>
      <c r="V82" s="95" t="s">
        <v>307</v>
      </c>
      <c r="W82" s="96">
        <f>R82/D82*100</f>
        <v>99.353618608596037</v>
      </c>
    </row>
    <row r="83" spans="2:23">
      <c r="D83" s="91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92"/>
      <c r="S83" s="212"/>
      <c r="T83" s="92"/>
      <c r="V83" s="95"/>
      <c r="W83" s="96"/>
    </row>
    <row r="84" spans="2:23">
      <c r="B84" t="s">
        <v>274</v>
      </c>
      <c r="D84" s="91">
        <v>11563900</v>
      </c>
      <c r="E84" s="127">
        <v>-2430700</v>
      </c>
      <c r="F84" s="127">
        <v>-688349</v>
      </c>
      <c r="G84" s="127">
        <v>-164907</v>
      </c>
      <c r="H84" s="127">
        <v>-60791</v>
      </c>
      <c r="I84" s="127">
        <v>-300868</v>
      </c>
      <c r="J84" s="127">
        <v>-55094</v>
      </c>
      <c r="K84" s="127">
        <v>-17707</v>
      </c>
      <c r="L84" s="127">
        <v>-340372</v>
      </c>
      <c r="M84" s="127">
        <v>-180360</v>
      </c>
      <c r="N84" s="127">
        <v>-53272</v>
      </c>
      <c r="O84" s="127">
        <v>-401817</v>
      </c>
      <c r="P84" s="127">
        <v>-58646</v>
      </c>
      <c r="Q84" s="127">
        <v>5161662</v>
      </c>
      <c r="R84" s="92">
        <f>SUM(F84:Q84)</f>
        <v>2839479</v>
      </c>
      <c r="S84" s="212">
        <v>23257569</v>
      </c>
      <c r="T84" s="92">
        <f>SUM(F36:P36)</f>
        <v>8455106</v>
      </c>
      <c r="V84" s="95" t="s">
        <v>307</v>
      </c>
      <c r="W84" s="96">
        <f>R84/D84*100</f>
        <v>24.554683108639818</v>
      </c>
    </row>
    <row r="85" spans="2:23">
      <c r="D85" s="91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92"/>
      <c r="S85" s="212"/>
      <c r="T85" s="92"/>
      <c r="V85" s="95"/>
      <c r="W85" s="96"/>
    </row>
    <row r="86" spans="2:23">
      <c r="B86" t="s">
        <v>275</v>
      </c>
      <c r="D86" s="91">
        <v>3600000</v>
      </c>
      <c r="E86" s="127">
        <v>-17067879</v>
      </c>
      <c r="F86" s="127">
        <v>11770583</v>
      </c>
      <c r="G86" s="127">
        <v>1337907</v>
      </c>
      <c r="H86" s="127">
        <v>-31847336</v>
      </c>
      <c r="I86" s="127">
        <v>17262602</v>
      </c>
      <c r="J86" s="127">
        <v>2841461</v>
      </c>
      <c r="K86" s="127">
        <v>-2158840</v>
      </c>
      <c r="L86" s="127">
        <v>872044</v>
      </c>
      <c r="M86" s="127">
        <v>7136806</v>
      </c>
      <c r="N86" s="127">
        <v>-19098827</v>
      </c>
      <c r="O86" s="127">
        <v>7128555</v>
      </c>
      <c r="P86" s="127">
        <v>-23886814</v>
      </c>
      <c r="Q86" s="127">
        <v>-11486656</v>
      </c>
      <c r="R86" s="92">
        <f>SUM(F86:Q86)</f>
        <v>-40128515</v>
      </c>
      <c r="S86" s="212">
        <v>-30839178</v>
      </c>
      <c r="T86" s="92">
        <f>SUM(F38:P38)</f>
        <v>-10146274</v>
      </c>
      <c r="V86" s="95" t="s">
        <v>307</v>
      </c>
      <c r="W86" s="96">
        <f>R86/D86*100</f>
        <v>-1114.6809722222222</v>
      </c>
    </row>
    <row r="87" spans="2:23">
      <c r="D87" s="91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92"/>
      <c r="S87" s="212"/>
      <c r="T87" s="92"/>
      <c r="V87" s="95"/>
      <c r="W87" s="96"/>
    </row>
    <row r="88" spans="2:23" ht="13.5" thickBot="1">
      <c r="B88" t="s">
        <v>276</v>
      </c>
      <c r="D88" s="93">
        <f>SUM(D80:D86)</f>
        <v>174903942</v>
      </c>
      <c r="E88" s="128">
        <f t="shared" ref="E88:S88" si="11">SUM(E80:E86)</f>
        <v>140241463</v>
      </c>
      <c r="F88" s="128">
        <f t="shared" si="11"/>
        <v>25208534</v>
      </c>
      <c r="G88" s="128">
        <f t="shared" si="11"/>
        <v>20559711</v>
      </c>
      <c r="H88" s="128">
        <f t="shared" si="11"/>
        <v>-8951709</v>
      </c>
      <c r="I88" s="128">
        <f t="shared" si="11"/>
        <v>31305024</v>
      </c>
      <c r="J88" s="128">
        <f t="shared" si="11"/>
        <v>9192955</v>
      </c>
      <c r="K88" s="128">
        <f t="shared" si="11"/>
        <v>12542764</v>
      </c>
      <c r="L88" s="128">
        <f t="shared" si="11"/>
        <v>17492695</v>
      </c>
      <c r="M88" s="128">
        <f t="shared" si="11"/>
        <v>26832232</v>
      </c>
      <c r="N88" s="128">
        <f t="shared" si="11"/>
        <v>-6035101</v>
      </c>
      <c r="O88" s="128">
        <f t="shared" si="11"/>
        <v>10575948</v>
      </c>
      <c r="P88" s="128">
        <f t="shared" si="11"/>
        <v>-8442674</v>
      </c>
      <c r="Q88" s="128">
        <v>4172300</v>
      </c>
      <c r="R88" s="94">
        <f>SUM(R80:R86)</f>
        <v>116072079</v>
      </c>
      <c r="S88" s="213">
        <f t="shared" si="11"/>
        <v>161044427</v>
      </c>
      <c r="T88" s="94">
        <f>SUM(T80:T86)</f>
        <v>150295204</v>
      </c>
      <c r="V88" s="95" t="s">
        <v>307</v>
      </c>
      <c r="W88" s="96">
        <f>R88/D88*100</f>
        <v>66.363329306780301</v>
      </c>
    </row>
    <row r="90" spans="2:23" ht="13.5" thickBot="1"/>
    <row r="91" spans="2:23" ht="32.25" thickBot="1">
      <c r="C91" s="183" t="s">
        <v>456</v>
      </c>
      <c r="D91" s="183" t="s">
        <v>458</v>
      </c>
      <c r="E91" s="183" t="s">
        <v>457</v>
      </c>
    </row>
    <row r="92" spans="2:23">
      <c r="B92" s="62">
        <v>36495</v>
      </c>
      <c r="C92" s="20">
        <v>391420</v>
      </c>
      <c r="N92" s="1">
        <v>0</v>
      </c>
    </row>
    <row r="93" spans="2:23">
      <c r="B93" s="62">
        <v>36526</v>
      </c>
      <c r="C93" s="20">
        <v>390273</v>
      </c>
      <c r="D93" s="7">
        <f>(C93-C92)/C92*100</f>
        <v>-0.29303561391855298</v>
      </c>
    </row>
    <row r="94" spans="2:23">
      <c r="B94" s="62">
        <v>36557</v>
      </c>
      <c r="C94" s="20">
        <v>394235</v>
      </c>
      <c r="D94" s="7">
        <f t="shared" ref="D94:D157" si="12">(C94-C93)/C93*100</f>
        <v>1.0151868051338422</v>
      </c>
    </row>
    <row r="95" spans="2:23">
      <c r="B95" s="62">
        <v>36586</v>
      </c>
      <c r="C95" s="20">
        <v>390438</v>
      </c>
      <c r="D95" s="7">
        <f t="shared" si="12"/>
        <v>-0.96313112737326723</v>
      </c>
    </row>
    <row r="96" spans="2:23">
      <c r="B96" s="62">
        <v>36617</v>
      </c>
      <c r="C96" s="20">
        <v>398920</v>
      </c>
      <c r="D96" s="7">
        <f t="shared" si="12"/>
        <v>2.1724319866406447</v>
      </c>
    </row>
    <row r="97" spans="2:5">
      <c r="B97" s="62">
        <v>36647</v>
      </c>
      <c r="C97" s="20">
        <v>400927</v>
      </c>
      <c r="D97" s="7">
        <f t="shared" si="12"/>
        <v>0.50310839266018248</v>
      </c>
    </row>
    <row r="98" spans="2:5">
      <c r="B98" s="62">
        <v>36678</v>
      </c>
      <c r="C98" s="20">
        <v>402707</v>
      </c>
      <c r="D98" s="7">
        <f t="shared" si="12"/>
        <v>0.44397109698274251</v>
      </c>
    </row>
    <row r="99" spans="2:5">
      <c r="B99" s="62">
        <v>36708</v>
      </c>
      <c r="C99" s="20">
        <v>406735</v>
      </c>
      <c r="D99" s="7">
        <f t="shared" si="12"/>
        <v>1.0002309371329527</v>
      </c>
    </row>
    <row r="100" spans="2:5">
      <c r="B100" s="62">
        <v>36739</v>
      </c>
      <c r="C100" s="20">
        <v>409790</v>
      </c>
      <c r="D100" s="7">
        <f t="shared" si="12"/>
        <v>0.75110329821628341</v>
      </c>
    </row>
    <row r="101" spans="2:5">
      <c r="B101" s="62">
        <v>36770</v>
      </c>
      <c r="C101" s="20">
        <v>411984</v>
      </c>
      <c r="D101" s="7">
        <f t="shared" si="12"/>
        <v>0.53539617853046684</v>
      </c>
    </row>
    <row r="102" spans="2:5">
      <c r="B102" s="62">
        <v>36800</v>
      </c>
      <c r="C102" s="20">
        <v>412123</v>
      </c>
      <c r="D102" s="7">
        <f t="shared" si="12"/>
        <v>3.3739174336867447E-2</v>
      </c>
    </row>
    <row r="103" spans="2:5">
      <c r="B103" s="62">
        <v>36831</v>
      </c>
      <c r="C103" s="20">
        <v>409058</v>
      </c>
      <c r="D103" s="7">
        <f t="shared" si="12"/>
        <v>-0.74371000890510841</v>
      </c>
    </row>
    <row r="104" spans="2:5">
      <c r="B104" s="62">
        <v>36861</v>
      </c>
      <c r="C104" s="20">
        <v>409363</v>
      </c>
      <c r="D104" s="7">
        <f t="shared" si="12"/>
        <v>7.4561553618313292E-2</v>
      </c>
      <c r="E104" s="7">
        <f>(C104-C92)/C92*100</f>
        <v>4.5840784834704413</v>
      </c>
    </row>
    <row r="105" spans="2:5">
      <c r="B105" s="62">
        <v>36892</v>
      </c>
      <c r="C105" s="20">
        <v>411498</v>
      </c>
      <c r="D105" s="7">
        <f t="shared" si="12"/>
        <v>0.52154200550611562</v>
      </c>
      <c r="E105" s="7">
        <f t="shared" ref="E105:E168" si="13">(C105-C93)/C93*100</f>
        <v>5.4385007417884408</v>
      </c>
    </row>
    <row r="106" spans="2:5">
      <c r="B106" s="62">
        <v>36923</v>
      </c>
      <c r="C106" s="20">
        <v>412351</v>
      </c>
      <c r="D106" s="7">
        <f t="shared" si="12"/>
        <v>0.20729140846371064</v>
      </c>
      <c r="E106" s="7">
        <f t="shared" si="13"/>
        <v>4.5952287341306581</v>
      </c>
    </row>
    <row r="107" spans="2:5">
      <c r="B107" s="62">
        <v>36951</v>
      </c>
      <c r="C107" s="20">
        <v>417454</v>
      </c>
      <c r="D107" s="7">
        <f t="shared" si="12"/>
        <v>1.2375379227890801</v>
      </c>
      <c r="E107" s="7">
        <f t="shared" si="13"/>
        <v>6.9194084592175962</v>
      </c>
    </row>
    <row r="108" spans="2:5">
      <c r="B108" s="62">
        <v>36982</v>
      </c>
      <c r="C108" s="20">
        <v>428488</v>
      </c>
      <c r="D108" s="7">
        <f t="shared" si="12"/>
        <v>2.643165474519348</v>
      </c>
      <c r="E108" s="7">
        <f t="shared" si="13"/>
        <v>7.4120124335706405</v>
      </c>
    </row>
    <row r="109" spans="2:5">
      <c r="B109" s="62">
        <v>37012</v>
      </c>
      <c r="C109" s="20">
        <v>430293</v>
      </c>
      <c r="D109" s="7">
        <f t="shared" si="12"/>
        <v>0.42124866974104291</v>
      </c>
      <c r="E109" s="7">
        <f t="shared" si="13"/>
        <v>7.3245254123568619</v>
      </c>
    </row>
    <row r="110" spans="2:5">
      <c r="B110" s="62">
        <v>37043</v>
      </c>
      <c r="C110" s="20">
        <v>434404</v>
      </c>
      <c r="D110" s="7">
        <f t="shared" si="12"/>
        <v>0.95539550957138508</v>
      </c>
      <c r="E110" s="7">
        <f t="shared" si="13"/>
        <v>7.8709831217237349</v>
      </c>
    </row>
    <row r="111" spans="2:5">
      <c r="B111" s="62">
        <v>37073</v>
      </c>
      <c r="C111" s="20">
        <v>437815</v>
      </c>
      <c r="D111" s="7">
        <f t="shared" si="12"/>
        <v>0.78521376414581823</v>
      </c>
      <c r="E111" s="7">
        <f t="shared" si="13"/>
        <v>7.6413389553394717</v>
      </c>
    </row>
    <row r="112" spans="2:5">
      <c r="B112" s="62">
        <v>37104</v>
      </c>
      <c r="C112" s="20">
        <v>442511</v>
      </c>
      <c r="D112" s="7">
        <f t="shared" si="12"/>
        <v>1.0725991571782603</v>
      </c>
      <c r="E112" s="7">
        <f t="shared" si="13"/>
        <v>7.984821493935919</v>
      </c>
    </row>
    <row r="113" spans="2:5">
      <c r="B113" s="62">
        <v>37135</v>
      </c>
      <c r="C113" s="20">
        <v>447699</v>
      </c>
      <c r="D113" s="7">
        <f t="shared" si="12"/>
        <v>1.1724002341184738</v>
      </c>
      <c r="E113" s="7">
        <f t="shared" si="13"/>
        <v>8.6690259815915169</v>
      </c>
    </row>
    <row r="114" spans="2:5">
      <c r="B114" s="62">
        <v>37165</v>
      </c>
      <c r="C114" s="20">
        <v>451659</v>
      </c>
      <c r="D114" s="7">
        <f t="shared" si="12"/>
        <v>0.88452286022528537</v>
      </c>
      <c r="E114" s="7">
        <f t="shared" si="13"/>
        <v>9.593252499860478</v>
      </c>
    </row>
    <row r="115" spans="2:5">
      <c r="B115" s="62">
        <v>37196</v>
      </c>
      <c r="C115" s="20">
        <v>456536</v>
      </c>
      <c r="D115" s="7">
        <f t="shared" si="12"/>
        <v>1.0797969264422937</v>
      </c>
      <c r="E115" s="7">
        <f t="shared" si="13"/>
        <v>11.606667025214028</v>
      </c>
    </row>
    <row r="116" spans="2:5">
      <c r="B116" s="62">
        <v>37226</v>
      </c>
      <c r="C116" s="20">
        <v>462446</v>
      </c>
      <c r="D116" s="7">
        <f t="shared" si="12"/>
        <v>1.2945309898890778</v>
      </c>
      <c r="E116" s="7">
        <f t="shared" si="13"/>
        <v>12.967219802473599</v>
      </c>
    </row>
    <row r="117" spans="2:5">
      <c r="B117" s="62">
        <v>37257</v>
      </c>
      <c r="C117" s="20">
        <v>451790</v>
      </c>
      <c r="D117" s="7">
        <f t="shared" si="12"/>
        <v>-2.3042690389796863</v>
      </c>
      <c r="E117" s="7">
        <f t="shared" si="13"/>
        <v>9.7915421217114051</v>
      </c>
    </row>
    <row r="118" spans="2:5">
      <c r="B118" s="62">
        <v>37288</v>
      </c>
      <c r="C118" s="20">
        <v>450727</v>
      </c>
      <c r="D118" s="7">
        <f t="shared" si="12"/>
        <v>-0.23528630558445296</v>
      </c>
      <c r="E118" s="7">
        <f t="shared" si="13"/>
        <v>9.3066343964244052</v>
      </c>
    </row>
    <row r="119" spans="2:5">
      <c r="B119" s="62">
        <v>37316</v>
      </c>
      <c r="C119" s="20">
        <v>460199</v>
      </c>
      <c r="D119" s="7">
        <f t="shared" si="12"/>
        <v>2.1014938088909698</v>
      </c>
      <c r="E119" s="7">
        <f t="shared" si="13"/>
        <v>10.239451532384408</v>
      </c>
    </row>
    <row r="120" spans="2:5">
      <c r="B120" s="62">
        <v>37347</v>
      </c>
      <c r="C120" s="20">
        <v>472181</v>
      </c>
      <c r="D120" s="7">
        <f t="shared" si="12"/>
        <v>2.6036562443638513</v>
      </c>
      <c r="E120" s="7">
        <f t="shared" si="13"/>
        <v>10.197018352906033</v>
      </c>
    </row>
    <row r="121" spans="2:5">
      <c r="B121" s="62">
        <v>37377</v>
      </c>
      <c r="C121" s="20">
        <v>470381</v>
      </c>
      <c r="D121" s="7">
        <f t="shared" si="12"/>
        <v>-0.38120974795682161</v>
      </c>
      <c r="E121" s="7">
        <f t="shared" si="13"/>
        <v>9.3164425170755738</v>
      </c>
    </row>
    <row r="122" spans="2:5">
      <c r="B122" s="62">
        <v>37408</v>
      </c>
      <c r="C122" s="20">
        <v>479594</v>
      </c>
      <c r="D122" s="7">
        <f t="shared" si="12"/>
        <v>1.9586250294973648</v>
      </c>
      <c r="E122" s="7">
        <f t="shared" si="13"/>
        <v>10.402758722295374</v>
      </c>
    </row>
    <row r="123" spans="2:5">
      <c r="B123" s="62">
        <v>37438</v>
      </c>
      <c r="C123" s="20">
        <v>478033</v>
      </c>
      <c r="D123" s="7">
        <f t="shared" si="12"/>
        <v>-0.32548363824401472</v>
      </c>
      <c r="E123" s="7">
        <f t="shared" si="13"/>
        <v>9.1860717426310199</v>
      </c>
    </row>
    <row r="124" spans="2:5">
      <c r="B124" s="62">
        <v>37469</v>
      </c>
      <c r="C124" s="20">
        <v>480097</v>
      </c>
      <c r="D124" s="7">
        <f t="shared" si="12"/>
        <v>0.43176935483533568</v>
      </c>
      <c r="E124" s="7">
        <f t="shared" si="13"/>
        <v>8.4938001541204624</v>
      </c>
    </row>
    <row r="125" spans="2:5">
      <c r="B125" s="62">
        <v>37500</v>
      </c>
      <c r="C125" s="20">
        <v>479696</v>
      </c>
      <c r="D125" s="7">
        <f t="shared" si="12"/>
        <v>-8.3524787699152461E-2</v>
      </c>
      <c r="E125" s="7">
        <f t="shared" si="13"/>
        <v>7.1469893834920333</v>
      </c>
    </row>
    <row r="126" spans="2:5">
      <c r="B126" s="62">
        <v>37530</v>
      </c>
      <c r="C126" s="20">
        <v>462215</v>
      </c>
      <c r="D126" s="7">
        <f t="shared" si="12"/>
        <v>-3.6441829825556189</v>
      </c>
      <c r="E126" s="7">
        <f t="shared" si="13"/>
        <v>2.3371614425927523</v>
      </c>
    </row>
    <row r="127" spans="2:5">
      <c r="B127" s="62">
        <v>37561</v>
      </c>
      <c r="C127" s="20">
        <v>456658</v>
      </c>
      <c r="D127" s="7">
        <f t="shared" si="12"/>
        <v>-1.2022543621474855</v>
      </c>
      <c r="E127" s="7">
        <f t="shared" si="13"/>
        <v>2.6722974748979268E-2</v>
      </c>
    </row>
    <row r="128" spans="2:5">
      <c r="B128" s="62">
        <v>37591</v>
      </c>
      <c r="C128" s="20">
        <v>454278</v>
      </c>
      <c r="D128" s="7">
        <f t="shared" si="12"/>
        <v>-0.52117777417673616</v>
      </c>
      <c r="E128" s="7">
        <f t="shared" si="13"/>
        <v>-1.7662602768755704</v>
      </c>
    </row>
    <row r="129" spans="2:5">
      <c r="B129" s="62">
        <v>37622</v>
      </c>
      <c r="C129" s="20">
        <v>454011</v>
      </c>
      <c r="D129" s="7">
        <f t="shared" si="12"/>
        <v>-5.8774582964616379E-2</v>
      </c>
      <c r="E129" s="7">
        <f t="shared" si="13"/>
        <v>0.49160007968303859</v>
      </c>
    </row>
    <row r="130" spans="2:5">
      <c r="B130" s="62">
        <v>37653</v>
      </c>
      <c r="C130" s="20">
        <v>454401</v>
      </c>
      <c r="D130" s="7">
        <f t="shared" si="12"/>
        <v>8.5901002398620294E-2</v>
      </c>
      <c r="E130" s="7">
        <f t="shared" si="13"/>
        <v>0.8151275605854541</v>
      </c>
    </row>
    <row r="131" spans="2:5">
      <c r="B131" s="62">
        <v>37681</v>
      </c>
      <c r="C131" s="20">
        <v>462645</v>
      </c>
      <c r="D131" s="7">
        <f t="shared" si="12"/>
        <v>1.8142565707381806</v>
      </c>
      <c r="E131" s="7">
        <f t="shared" si="13"/>
        <v>0.53150919493523452</v>
      </c>
    </row>
    <row r="132" spans="2:5">
      <c r="B132" s="62">
        <v>37712</v>
      </c>
      <c r="C132" s="20">
        <v>464132</v>
      </c>
      <c r="D132" s="7">
        <f t="shared" si="12"/>
        <v>0.32141274627414107</v>
      </c>
      <c r="E132" s="7">
        <f t="shared" si="13"/>
        <v>-1.7046429229469209</v>
      </c>
    </row>
    <row r="133" spans="2:5">
      <c r="B133" s="62">
        <v>37742</v>
      </c>
      <c r="C133" s="20">
        <v>487451</v>
      </c>
      <c r="D133" s="7">
        <f t="shared" si="12"/>
        <v>5.0242172485413636</v>
      </c>
      <c r="E133" s="7">
        <f t="shared" si="13"/>
        <v>3.6289731090328905</v>
      </c>
    </row>
    <row r="134" spans="2:5">
      <c r="B134" s="62">
        <v>37773</v>
      </c>
      <c r="C134" s="20">
        <v>481651</v>
      </c>
      <c r="D134" s="7">
        <f t="shared" si="12"/>
        <v>-1.1898631862484639</v>
      </c>
      <c r="E134" s="7">
        <f t="shared" si="13"/>
        <v>0.42890444834589253</v>
      </c>
    </row>
    <row r="135" spans="2:5">
      <c r="B135" s="62">
        <v>37803</v>
      </c>
      <c r="C135" s="20">
        <v>479705</v>
      </c>
      <c r="D135" s="7">
        <f t="shared" si="12"/>
        <v>-0.40402698219250038</v>
      </c>
      <c r="E135" s="7">
        <f t="shared" si="13"/>
        <v>0.34976664790924478</v>
      </c>
    </row>
    <row r="136" spans="2:5">
      <c r="B136" s="62">
        <v>37834</v>
      </c>
      <c r="C136" s="20">
        <v>483253</v>
      </c>
      <c r="D136" s="7">
        <f t="shared" si="12"/>
        <v>0.7396212255448662</v>
      </c>
      <c r="E136" s="7">
        <f t="shared" si="13"/>
        <v>0.65736715705367876</v>
      </c>
    </row>
    <row r="137" spans="2:5">
      <c r="B137" s="62">
        <v>37865</v>
      </c>
      <c r="C137" s="20">
        <v>486429</v>
      </c>
      <c r="D137" s="7">
        <f t="shared" si="12"/>
        <v>0.65721268155603785</v>
      </c>
      <c r="E137" s="7">
        <f t="shared" si="13"/>
        <v>1.4035972782762416</v>
      </c>
    </row>
    <row r="138" spans="2:5">
      <c r="B138" s="62">
        <v>37895</v>
      </c>
      <c r="C138" s="20">
        <v>491107</v>
      </c>
      <c r="D138" s="7">
        <f t="shared" si="12"/>
        <v>0.96170253007119233</v>
      </c>
      <c r="E138" s="7">
        <f t="shared" si="13"/>
        <v>6.2507707452159709</v>
      </c>
    </row>
    <row r="139" spans="2:5">
      <c r="B139" s="62">
        <v>37926</v>
      </c>
      <c r="C139" s="20">
        <v>492137</v>
      </c>
      <c r="D139" s="7">
        <f t="shared" si="12"/>
        <v>0.20973026244789833</v>
      </c>
      <c r="E139" s="7">
        <f t="shared" si="13"/>
        <v>7.7692715336203459</v>
      </c>
    </row>
    <row r="140" spans="2:5">
      <c r="B140" s="62">
        <v>37956</v>
      </c>
      <c r="C140" s="20">
        <v>499812</v>
      </c>
      <c r="D140" s="7">
        <f t="shared" si="12"/>
        <v>1.5595250915903498</v>
      </c>
      <c r="E140" s="7">
        <f t="shared" si="13"/>
        <v>10.023377755471319</v>
      </c>
    </row>
    <row r="141" spans="2:5">
      <c r="B141" s="62">
        <v>37987</v>
      </c>
      <c r="C141" s="20">
        <v>503300</v>
      </c>
      <c r="D141" s="7">
        <f t="shared" si="12"/>
        <v>0.69786239626099411</v>
      </c>
      <c r="E141" s="7">
        <f t="shared" si="13"/>
        <v>10.85634489032204</v>
      </c>
    </row>
    <row r="142" spans="2:5">
      <c r="B142" s="62">
        <v>38018</v>
      </c>
      <c r="C142" s="20">
        <v>480400</v>
      </c>
      <c r="D142" s="7">
        <f t="shared" si="12"/>
        <v>-4.5499701967017687</v>
      </c>
      <c r="E142" s="7">
        <f t="shared" si="13"/>
        <v>5.72159832394735</v>
      </c>
    </row>
    <row r="143" spans="2:5">
      <c r="B143" s="62">
        <v>38047</v>
      </c>
      <c r="C143" s="20">
        <v>473096</v>
      </c>
      <c r="D143" s="7">
        <f t="shared" si="12"/>
        <v>-1.520399666944213</v>
      </c>
      <c r="E143" s="7">
        <f t="shared" si="13"/>
        <v>2.2589674588507385</v>
      </c>
    </row>
    <row r="144" spans="2:5">
      <c r="B144" s="62">
        <v>38078</v>
      </c>
      <c r="C144" s="20">
        <v>480809</v>
      </c>
      <c r="D144" s="7">
        <f t="shared" si="12"/>
        <v>1.63032450073558</v>
      </c>
      <c r="E144" s="7">
        <f t="shared" si="13"/>
        <v>3.5931588427430126</v>
      </c>
    </row>
    <row r="145" spans="2:5">
      <c r="B145" s="62">
        <v>38108</v>
      </c>
      <c r="C145" s="20">
        <v>482532</v>
      </c>
      <c r="D145" s="7">
        <f t="shared" si="12"/>
        <v>0.35835435692759493</v>
      </c>
      <c r="E145" s="7">
        <f t="shared" si="13"/>
        <v>-1.0091270712338265</v>
      </c>
    </row>
    <row r="146" spans="2:5">
      <c r="B146" s="62">
        <v>38139</v>
      </c>
      <c r="C146" s="20">
        <v>487776</v>
      </c>
      <c r="D146" s="7">
        <f t="shared" si="12"/>
        <v>1.0867673024794211</v>
      </c>
      <c r="E146" s="7">
        <f t="shared" si="13"/>
        <v>1.2716676597785534</v>
      </c>
    </row>
    <row r="147" spans="2:5">
      <c r="B147" s="62">
        <v>38169</v>
      </c>
      <c r="C147" s="20">
        <v>493193</v>
      </c>
      <c r="D147" s="7">
        <f t="shared" si="12"/>
        <v>1.1105507446040805</v>
      </c>
      <c r="E147" s="7">
        <f t="shared" si="13"/>
        <v>2.8117280411919827</v>
      </c>
    </row>
    <row r="148" spans="2:5">
      <c r="B148" s="62">
        <v>38200</v>
      </c>
      <c r="C148" s="20">
        <v>505055</v>
      </c>
      <c r="D148" s="7">
        <f t="shared" si="12"/>
        <v>2.4051436253150387</v>
      </c>
      <c r="E148" s="7">
        <f t="shared" si="13"/>
        <v>4.5115084645103085</v>
      </c>
    </row>
    <row r="149" spans="2:5">
      <c r="B149" s="62">
        <v>38231</v>
      </c>
      <c r="C149" s="20">
        <v>509421</v>
      </c>
      <c r="D149" s="7">
        <f t="shared" si="12"/>
        <v>0.86446030630327397</v>
      </c>
      <c r="E149" s="7">
        <f t="shared" si="13"/>
        <v>4.7266918707560617</v>
      </c>
    </row>
    <row r="150" spans="2:5">
      <c r="B150" s="62">
        <v>38261</v>
      </c>
      <c r="C150" s="20">
        <v>512480</v>
      </c>
      <c r="D150" s="7">
        <f t="shared" si="12"/>
        <v>0.60048564939411608</v>
      </c>
      <c r="E150" s="7">
        <f t="shared" si="13"/>
        <v>4.3520047566009037</v>
      </c>
    </row>
    <row r="151" spans="2:5">
      <c r="B151" s="62">
        <v>38292</v>
      </c>
      <c r="C151" s="20">
        <v>516001</v>
      </c>
      <c r="D151" s="7">
        <f t="shared" si="12"/>
        <v>0.68705120199812675</v>
      </c>
      <c r="E151" s="7">
        <f t="shared" si="13"/>
        <v>4.8490562587247048</v>
      </c>
    </row>
    <row r="152" spans="2:5">
      <c r="B152" s="62">
        <v>38322</v>
      </c>
      <c r="C152" s="20">
        <v>519344</v>
      </c>
      <c r="D152" s="7">
        <f t="shared" si="12"/>
        <v>0.64786696149813661</v>
      </c>
      <c r="E152" s="7">
        <f t="shared" si="13"/>
        <v>3.9078693588789384</v>
      </c>
    </row>
    <row r="153" spans="2:5">
      <c r="B153" s="62">
        <v>38353</v>
      </c>
      <c r="C153" s="20">
        <v>525851</v>
      </c>
      <c r="D153" s="7">
        <f t="shared" si="12"/>
        <v>1.252926769154934</v>
      </c>
      <c r="E153" s="7">
        <f t="shared" si="13"/>
        <v>4.4806278561494137</v>
      </c>
    </row>
    <row r="154" spans="2:5">
      <c r="B154" s="62">
        <v>38384</v>
      </c>
      <c r="C154" s="20">
        <v>502321</v>
      </c>
      <c r="D154" s="7">
        <f t="shared" si="12"/>
        <v>-4.4746515647968721</v>
      </c>
      <c r="E154" s="7">
        <f t="shared" si="13"/>
        <v>4.5630724396336388</v>
      </c>
    </row>
    <row r="155" spans="2:5">
      <c r="B155" s="62">
        <v>38412</v>
      </c>
      <c r="C155" s="20">
        <v>506970</v>
      </c>
      <c r="D155" s="7">
        <f t="shared" si="12"/>
        <v>0.9255038113079086</v>
      </c>
      <c r="E155" s="7">
        <f t="shared" si="13"/>
        <v>7.1600689923398217</v>
      </c>
    </row>
    <row r="156" spans="2:5">
      <c r="B156" s="62">
        <v>38443</v>
      </c>
      <c r="C156" s="20">
        <v>509272</v>
      </c>
      <c r="D156" s="7">
        <f t="shared" si="12"/>
        <v>0.45407026056768646</v>
      </c>
      <c r="E156" s="7">
        <f t="shared" si="13"/>
        <v>5.9198143129600318</v>
      </c>
    </row>
    <row r="157" spans="2:5">
      <c r="B157" s="62">
        <v>38473</v>
      </c>
      <c r="C157" s="20">
        <v>525072</v>
      </c>
      <c r="D157" s="7">
        <f t="shared" si="12"/>
        <v>3.1024678364410372</v>
      </c>
      <c r="E157" s="7">
        <f t="shared" si="13"/>
        <v>8.8159956230882095</v>
      </c>
    </row>
    <row r="158" spans="2:5">
      <c r="B158" s="62">
        <v>38504</v>
      </c>
      <c r="C158" s="20">
        <v>530144</v>
      </c>
      <c r="D158" s="7">
        <f t="shared" ref="D158:D218" si="14">(C158-C157)/C157*100</f>
        <v>0.96596276320199892</v>
      </c>
      <c r="E158" s="7">
        <f t="shared" si="13"/>
        <v>8.685954208489143</v>
      </c>
    </row>
    <row r="159" spans="2:5">
      <c r="B159" s="62">
        <v>38534</v>
      </c>
      <c r="C159" s="20">
        <v>537439</v>
      </c>
      <c r="D159" s="7">
        <f t="shared" si="14"/>
        <v>1.3760412265346773</v>
      </c>
      <c r="E159" s="7">
        <f t="shared" si="13"/>
        <v>8.9713357651061543</v>
      </c>
    </row>
    <row r="160" spans="2:5">
      <c r="B160" s="62">
        <v>38565</v>
      </c>
      <c r="C160" s="20">
        <v>535490</v>
      </c>
      <c r="D160" s="7">
        <f t="shared" si="14"/>
        <v>-0.36264580724510131</v>
      </c>
      <c r="E160" s="7">
        <f t="shared" si="13"/>
        <v>6.026076367920326</v>
      </c>
    </row>
    <row r="161" spans="2:5">
      <c r="B161" s="62">
        <v>38596</v>
      </c>
      <c r="C161" s="20">
        <v>536404</v>
      </c>
      <c r="D161" s="7">
        <f t="shared" si="14"/>
        <v>0.17068479336682291</v>
      </c>
      <c r="E161" s="7">
        <f t="shared" si="13"/>
        <v>5.296797737038716</v>
      </c>
    </row>
    <row r="162" spans="2:5">
      <c r="B162" s="62">
        <v>38626</v>
      </c>
      <c r="C162" s="20">
        <v>542244</v>
      </c>
      <c r="D162" s="7">
        <f t="shared" si="14"/>
        <v>1.0887316276537833</v>
      </c>
      <c r="E162" s="7">
        <f t="shared" si="13"/>
        <v>5.807836403371839</v>
      </c>
    </row>
    <row r="163" spans="2:5">
      <c r="B163" s="62">
        <v>38657</v>
      </c>
      <c r="C163" s="20">
        <v>545276</v>
      </c>
      <c r="D163" s="7">
        <f t="shared" si="14"/>
        <v>0.55915786988883232</v>
      </c>
      <c r="E163" s="7">
        <f t="shared" si="13"/>
        <v>5.6734386173670206</v>
      </c>
    </row>
    <row r="164" spans="2:5">
      <c r="B164" s="62">
        <v>38687</v>
      </c>
      <c r="C164" s="20">
        <v>545128</v>
      </c>
      <c r="D164" s="7">
        <f t="shared" si="14"/>
        <v>-2.7142217885988015E-2</v>
      </c>
      <c r="E164" s="7">
        <f t="shared" si="13"/>
        <v>4.9647247296589541</v>
      </c>
    </row>
    <row r="165" spans="2:5">
      <c r="B165" s="62">
        <v>38718</v>
      </c>
      <c r="C165" s="20">
        <v>546897</v>
      </c>
      <c r="D165" s="7">
        <f t="shared" si="14"/>
        <v>0.32451094054974244</v>
      </c>
      <c r="E165" s="7">
        <f t="shared" si="13"/>
        <v>4.0022744085301731</v>
      </c>
    </row>
    <row r="166" spans="2:5">
      <c r="B166" s="62">
        <v>38749</v>
      </c>
      <c r="C166" s="20">
        <v>524552</v>
      </c>
      <c r="D166" s="7">
        <f t="shared" si="14"/>
        <v>-4.0857784921109461</v>
      </c>
      <c r="E166" s="7">
        <f t="shared" si="13"/>
        <v>4.4256561043635445</v>
      </c>
    </row>
    <row r="167" spans="2:5">
      <c r="B167" s="62">
        <v>38777</v>
      </c>
      <c r="C167" s="20">
        <v>526715</v>
      </c>
      <c r="D167" s="7">
        <f t="shared" si="14"/>
        <v>0.41235187359880426</v>
      </c>
      <c r="E167" s="7">
        <f t="shared" si="13"/>
        <v>3.8947077736355209</v>
      </c>
    </row>
    <row r="168" spans="2:5">
      <c r="B168" s="62">
        <v>38808</v>
      </c>
      <c r="C168" s="20">
        <v>537467</v>
      </c>
      <c r="D168" s="7">
        <f t="shared" si="14"/>
        <v>2.0413316499435177</v>
      </c>
      <c r="E168" s="7">
        <f t="shared" si="13"/>
        <v>5.5363342182566484</v>
      </c>
    </row>
    <row r="169" spans="2:5">
      <c r="B169" s="62">
        <v>38838</v>
      </c>
      <c r="C169" s="20">
        <v>548318</v>
      </c>
      <c r="D169" s="7">
        <f t="shared" si="14"/>
        <v>2.0189146496436061</v>
      </c>
      <c r="E169" s="7">
        <f t="shared" ref="E169:E211" si="15">(C169-C157)/C157*100</f>
        <v>4.4272023646280889</v>
      </c>
    </row>
    <row r="170" spans="2:5">
      <c r="B170" s="62">
        <v>38869</v>
      </c>
      <c r="C170" s="20">
        <v>559024</v>
      </c>
      <c r="D170" s="7">
        <f t="shared" si="14"/>
        <v>1.9525166053275655</v>
      </c>
      <c r="E170" s="7">
        <f t="shared" si="15"/>
        <v>5.44757650751494</v>
      </c>
    </row>
    <row r="171" spans="2:5">
      <c r="B171" s="62">
        <v>38899</v>
      </c>
      <c r="C171" s="20">
        <v>563399</v>
      </c>
      <c r="D171" s="7">
        <f t="shared" si="14"/>
        <v>0.78261398437276397</v>
      </c>
      <c r="E171" s="7">
        <f t="shared" si="15"/>
        <v>4.8303156265176135</v>
      </c>
    </row>
    <row r="172" spans="2:5">
      <c r="B172" s="62">
        <v>38930</v>
      </c>
      <c r="C172" s="20">
        <v>568044</v>
      </c>
      <c r="D172" s="7">
        <f t="shared" si="14"/>
        <v>0.82446010731293451</v>
      </c>
      <c r="E172" s="7">
        <f t="shared" si="15"/>
        <v>6.0792918635268629</v>
      </c>
    </row>
    <row r="173" spans="2:5">
      <c r="B173" s="62">
        <v>38961</v>
      </c>
      <c r="C173" s="20">
        <v>581234</v>
      </c>
      <c r="D173" s="7">
        <f t="shared" si="14"/>
        <v>2.3220032251022809</v>
      </c>
      <c r="E173" s="7">
        <f t="shared" si="15"/>
        <v>8.3575066554313544</v>
      </c>
    </row>
    <row r="174" spans="2:5">
      <c r="B174" s="62">
        <v>38991</v>
      </c>
      <c r="C174" s="20">
        <v>579275</v>
      </c>
      <c r="D174" s="7">
        <f t="shared" si="14"/>
        <v>-0.33704153576700607</v>
      </c>
      <c r="E174" s="7">
        <f t="shared" si="15"/>
        <v>6.8292134168381757</v>
      </c>
    </row>
    <row r="175" spans="2:5">
      <c r="B175" s="62">
        <v>39022</v>
      </c>
      <c r="C175" s="20">
        <v>579296</v>
      </c>
      <c r="D175" s="7">
        <f t="shared" si="14"/>
        <v>3.6252211816494755E-3</v>
      </c>
      <c r="E175" s="7">
        <f t="shared" si="15"/>
        <v>6.2390422464953526</v>
      </c>
    </row>
    <row r="176" spans="2:5">
      <c r="B176" s="62">
        <v>39052</v>
      </c>
      <c r="C176" s="20">
        <v>574871</v>
      </c>
      <c r="D176" s="7">
        <f t="shared" si="14"/>
        <v>-0.7638582002982931</v>
      </c>
      <c r="E176" s="7">
        <f t="shared" si="15"/>
        <v>5.4561497483159913</v>
      </c>
    </row>
    <row r="177" spans="2:5">
      <c r="B177" s="62">
        <v>39083</v>
      </c>
      <c r="C177" s="20">
        <v>579940</v>
      </c>
      <c r="D177" s="7">
        <f t="shared" si="14"/>
        <v>0.88176303901223063</v>
      </c>
      <c r="E177" s="7">
        <f t="shared" si="15"/>
        <v>6.0419055142010283</v>
      </c>
    </row>
    <row r="178" spans="2:5">
      <c r="B178" s="62">
        <v>39114</v>
      </c>
      <c r="C178" s="20">
        <v>560487</v>
      </c>
      <c r="D178" s="7">
        <f t="shared" si="14"/>
        <v>-3.3543125150877677</v>
      </c>
      <c r="E178" s="7">
        <f t="shared" si="15"/>
        <v>6.8506077567143011</v>
      </c>
    </row>
    <row r="179" spans="2:5">
      <c r="B179" s="62">
        <v>39142</v>
      </c>
      <c r="C179" s="20">
        <v>523396</v>
      </c>
      <c r="D179" s="7">
        <f t="shared" si="14"/>
        <v>-6.6176378756331546</v>
      </c>
      <c r="E179" s="7">
        <f t="shared" si="15"/>
        <v>-0.63013204484398577</v>
      </c>
    </row>
    <row r="180" spans="2:5">
      <c r="B180" s="62">
        <v>39173</v>
      </c>
      <c r="C180" s="20">
        <v>524621</v>
      </c>
      <c r="D180" s="7">
        <f t="shared" si="14"/>
        <v>0.2340484069423534</v>
      </c>
      <c r="E180" s="7">
        <f t="shared" si="15"/>
        <v>-2.3901002294094336</v>
      </c>
    </row>
    <row r="181" spans="2:5">
      <c r="B181" s="62">
        <v>39203</v>
      </c>
      <c r="C181" s="20">
        <v>527942</v>
      </c>
      <c r="D181" s="7">
        <f t="shared" si="14"/>
        <v>0.6330284147984927</v>
      </c>
      <c r="E181" s="7">
        <f t="shared" si="15"/>
        <v>-3.7160917569731429</v>
      </c>
    </row>
    <row r="182" spans="2:5">
      <c r="B182" s="62">
        <v>39234</v>
      </c>
      <c r="C182" s="20">
        <v>530434</v>
      </c>
      <c r="D182" s="7">
        <f t="shared" si="14"/>
        <v>0.47202154782154099</v>
      </c>
      <c r="E182" s="7">
        <f t="shared" si="15"/>
        <v>-5.1142705858782449</v>
      </c>
    </row>
    <row r="183" spans="2:5">
      <c r="B183" s="62">
        <v>39264</v>
      </c>
      <c r="C183" s="20">
        <v>531558</v>
      </c>
      <c r="D183" s="7">
        <f t="shared" si="14"/>
        <v>0.21190195198648654</v>
      </c>
      <c r="E183" s="7">
        <f t="shared" si="15"/>
        <v>-5.6515897259313563</v>
      </c>
    </row>
    <row r="184" spans="2:5">
      <c r="B184" s="62">
        <v>39295</v>
      </c>
      <c r="C184" s="20">
        <v>539582</v>
      </c>
      <c r="D184" s="7">
        <f t="shared" si="14"/>
        <v>1.5095248307804605</v>
      </c>
      <c r="E184" s="7">
        <f t="shared" si="15"/>
        <v>-5.0105273535148687</v>
      </c>
    </row>
    <row r="185" spans="2:5">
      <c r="B185" s="62">
        <v>39326</v>
      </c>
      <c r="C185" s="20">
        <v>537478</v>
      </c>
      <c r="D185" s="7">
        <f t="shared" si="14"/>
        <v>-0.3899314654677139</v>
      </c>
      <c r="E185" s="7">
        <f t="shared" si="15"/>
        <v>-7.528121204196589</v>
      </c>
    </row>
    <row r="186" spans="2:5">
      <c r="B186" s="62">
        <v>39356</v>
      </c>
      <c r="C186" s="20">
        <v>535520</v>
      </c>
      <c r="D186" s="7">
        <f t="shared" si="14"/>
        <v>-0.36429398040477934</v>
      </c>
      <c r="E186" s="7">
        <f t="shared" si="15"/>
        <v>-7.5534072763368005</v>
      </c>
    </row>
    <row r="187" spans="2:5">
      <c r="B187" s="62">
        <v>39387</v>
      </c>
      <c r="C187" s="20">
        <v>544475</v>
      </c>
      <c r="D187" s="7">
        <f t="shared" si="14"/>
        <v>1.6722064535404839</v>
      </c>
      <c r="E187" s="7">
        <f t="shared" si="15"/>
        <v>-6.0109166988896865</v>
      </c>
    </row>
    <row r="188" spans="2:5">
      <c r="B188" s="62">
        <v>39417</v>
      </c>
      <c r="C188" s="20">
        <v>542150</v>
      </c>
      <c r="D188" s="7">
        <f t="shared" si="14"/>
        <v>-0.42701685109509158</v>
      </c>
      <c r="E188" s="7">
        <f t="shared" si="15"/>
        <v>-5.6918856578258428</v>
      </c>
    </row>
    <row r="189" spans="2:5">
      <c r="B189" s="62">
        <v>39448</v>
      </c>
      <c r="C189" s="20">
        <v>554165</v>
      </c>
      <c r="D189" s="7">
        <f t="shared" si="14"/>
        <v>2.2161763349626487</v>
      </c>
      <c r="E189" s="7">
        <f t="shared" si="15"/>
        <v>-4.4444252853743489</v>
      </c>
    </row>
    <row r="190" spans="2:5">
      <c r="B190" s="62">
        <v>39479</v>
      </c>
      <c r="C190" s="20">
        <v>544227</v>
      </c>
      <c r="D190" s="7">
        <f t="shared" si="14"/>
        <v>-1.7933287017404562</v>
      </c>
      <c r="E190" s="7">
        <f t="shared" si="15"/>
        <v>-2.9010485524195921</v>
      </c>
    </row>
    <row r="191" spans="2:5">
      <c r="B191" s="62">
        <v>39508</v>
      </c>
      <c r="C191" s="20">
        <v>499477</v>
      </c>
      <c r="D191" s="7">
        <f t="shared" si="14"/>
        <v>-8.2226717895290022</v>
      </c>
      <c r="E191" s="7">
        <f t="shared" si="15"/>
        <v>-4.5699623229829802</v>
      </c>
    </row>
    <row r="192" spans="2:5">
      <c r="B192" s="62">
        <v>39539</v>
      </c>
      <c r="C192" s="20">
        <v>495477</v>
      </c>
      <c r="D192" s="7">
        <f t="shared" si="14"/>
        <v>-0.80083767620931501</v>
      </c>
      <c r="E192" s="7">
        <f t="shared" si="15"/>
        <v>-5.5552484555517223</v>
      </c>
    </row>
    <row r="193" spans="2:5">
      <c r="B193" s="62">
        <v>39569</v>
      </c>
      <c r="C193" s="20">
        <v>501431</v>
      </c>
      <c r="D193" s="7">
        <f t="shared" si="14"/>
        <v>1.2016703096208301</v>
      </c>
      <c r="E193" s="7">
        <f t="shared" si="15"/>
        <v>-5.021574339605487</v>
      </c>
    </row>
    <row r="194" spans="2:5">
      <c r="B194" s="62">
        <v>39600</v>
      </c>
      <c r="C194" s="20">
        <v>508744</v>
      </c>
      <c r="D194" s="7">
        <f t="shared" si="14"/>
        <v>1.4584259848314125</v>
      </c>
      <c r="E194" s="7">
        <f t="shared" si="15"/>
        <v>-4.0891043937605804</v>
      </c>
    </row>
    <row r="195" spans="2:5">
      <c r="B195" s="62">
        <v>39630</v>
      </c>
      <c r="C195" s="20">
        <v>504051</v>
      </c>
      <c r="D195" s="7">
        <f t="shared" si="14"/>
        <v>-0.9224678816850912</v>
      </c>
      <c r="E195" s="7">
        <f t="shared" si="15"/>
        <v>-5.1747880758073439</v>
      </c>
    </row>
    <row r="196" spans="2:5">
      <c r="B196" s="62">
        <v>39661</v>
      </c>
      <c r="C196" s="20">
        <v>509923</v>
      </c>
      <c r="D196" s="7">
        <f t="shared" si="14"/>
        <v>1.1649614820722507</v>
      </c>
      <c r="E196" s="7">
        <f t="shared" si="15"/>
        <v>-5.4966622311344704</v>
      </c>
    </row>
    <row r="197" spans="2:5">
      <c r="B197" s="62">
        <v>39692</v>
      </c>
      <c r="C197" s="20">
        <v>520117</v>
      </c>
      <c r="D197" s="7">
        <f t="shared" si="14"/>
        <v>1.9991253581423076</v>
      </c>
      <c r="E197" s="7">
        <f t="shared" si="15"/>
        <v>-3.2300856965308351</v>
      </c>
    </row>
    <row r="198" spans="2:5">
      <c r="B198" s="62">
        <v>39722</v>
      </c>
      <c r="C198" s="20">
        <v>537441</v>
      </c>
      <c r="D198" s="7">
        <f t="shared" si="14"/>
        <v>3.3307890340058099</v>
      </c>
      <c r="E198" s="7">
        <f t="shared" si="15"/>
        <v>0.35871676127875712</v>
      </c>
    </row>
    <row r="199" spans="2:5">
      <c r="B199" s="62">
        <v>39753</v>
      </c>
      <c r="C199" s="20">
        <v>541689</v>
      </c>
      <c r="D199" s="7">
        <f t="shared" si="14"/>
        <v>0.79041234293624785</v>
      </c>
      <c r="E199" s="7">
        <f t="shared" si="15"/>
        <v>-0.51168556866706461</v>
      </c>
    </row>
    <row r="200" spans="2:5">
      <c r="B200" s="62">
        <v>39783</v>
      </c>
      <c r="C200" s="20">
        <v>543693</v>
      </c>
      <c r="D200" s="7">
        <f t="shared" si="14"/>
        <v>0.36995397728216745</v>
      </c>
      <c r="E200" s="7">
        <f t="shared" si="15"/>
        <v>0.28460758092778754</v>
      </c>
    </row>
    <row r="201" spans="2:5">
      <c r="B201" s="62">
        <v>39814</v>
      </c>
      <c r="C201" s="20">
        <v>553094</v>
      </c>
      <c r="D201" s="7">
        <f t="shared" si="14"/>
        <v>1.7291007976928157</v>
      </c>
      <c r="E201" s="7">
        <f t="shared" si="15"/>
        <v>-0.19326373913906508</v>
      </c>
    </row>
    <row r="202" spans="2:5">
      <c r="B202" s="62">
        <v>39845</v>
      </c>
      <c r="C202" s="20">
        <v>536654</v>
      </c>
      <c r="D202" s="7">
        <f t="shared" si="14"/>
        <v>-2.9723699768936203</v>
      </c>
      <c r="E202" s="7">
        <f t="shared" si="15"/>
        <v>-1.3915149377006286</v>
      </c>
    </row>
    <row r="203" spans="2:5">
      <c r="B203" s="62">
        <v>39873</v>
      </c>
      <c r="C203" s="20">
        <v>514809</v>
      </c>
      <c r="D203" s="7">
        <f t="shared" si="14"/>
        <v>-4.0705929705173167</v>
      </c>
      <c r="E203" s="7">
        <f t="shared" si="15"/>
        <v>3.0696108129103039</v>
      </c>
    </row>
    <row r="204" spans="2:5">
      <c r="B204" s="62">
        <v>39904</v>
      </c>
      <c r="C204" s="20">
        <v>520262</v>
      </c>
      <c r="D204" s="7">
        <f t="shared" si="14"/>
        <v>1.0592277912779302</v>
      </c>
      <c r="E204" s="7">
        <f t="shared" si="15"/>
        <v>5.0022503567269521</v>
      </c>
    </row>
    <row r="205" spans="2:5">
      <c r="B205" s="62">
        <v>39934</v>
      </c>
      <c r="C205" s="20">
        <v>543135</v>
      </c>
      <c r="D205" s="7">
        <f t="shared" si="14"/>
        <v>4.3964387174154558</v>
      </c>
      <c r="E205" s="7">
        <f t="shared" si="15"/>
        <v>8.3169967552863717</v>
      </c>
    </row>
    <row r="206" spans="2:5">
      <c r="B206" s="62">
        <v>39965</v>
      </c>
      <c r="C206" s="20">
        <v>556911</v>
      </c>
      <c r="D206" s="7">
        <f t="shared" si="14"/>
        <v>2.5363859813858434</v>
      </c>
      <c r="E206" s="7">
        <f t="shared" si="15"/>
        <v>9.4678266475869979</v>
      </c>
    </row>
    <row r="207" spans="2:5">
      <c r="B207" s="62">
        <v>39995</v>
      </c>
      <c r="C207" s="20">
        <v>571008</v>
      </c>
      <c r="D207" s="7">
        <f t="shared" si="14"/>
        <v>2.5312841728750195</v>
      </c>
      <c r="E207" s="7">
        <f t="shared" si="15"/>
        <v>13.283774856115752</v>
      </c>
    </row>
    <row r="208" spans="2:5">
      <c r="B208" s="62">
        <v>40026</v>
      </c>
      <c r="C208" s="20">
        <v>574564</v>
      </c>
      <c r="D208" s="7">
        <f t="shared" si="14"/>
        <v>0.62275835014570724</v>
      </c>
      <c r="E208" s="7">
        <f t="shared" si="15"/>
        <v>12.67661980338208</v>
      </c>
    </row>
    <row r="209" spans="2:5">
      <c r="B209" s="62">
        <v>40057</v>
      </c>
      <c r="C209" s="20">
        <v>600780</v>
      </c>
      <c r="D209" s="7">
        <f t="shared" si="14"/>
        <v>4.5627641133102665</v>
      </c>
      <c r="E209" s="7">
        <f t="shared" si="15"/>
        <v>15.508625943778034</v>
      </c>
    </row>
    <row r="210" spans="2:5">
      <c r="B210" s="62">
        <v>40087</v>
      </c>
      <c r="C210" s="20">
        <v>619947</v>
      </c>
      <c r="D210" s="7">
        <f t="shared" si="14"/>
        <v>3.1903525416957956</v>
      </c>
      <c r="E210" s="7">
        <f t="shared" si="15"/>
        <v>15.351638598469414</v>
      </c>
    </row>
    <row r="211" spans="2:5">
      <c r="B211" s="62">
        <v>40118</v>
      </c>
      <c r="C211" s="20">
        <v>633425</v>
      </c>
      <c r="D211" s="7">
        <f t="shared" si="14"/>
        <v>2.1740568145341457</v>
      </c>
      <c r="E211" s="7">
        <f t="shared" si="15"/>
        <v>16.935178672633189</v>
      </c>
    </row>
    <row r="212" spans="2:5">
      <c r="B212" s="62">
        <v>40148</v>
      </c>
      <c r="C212" s="20">
        <v>642429</v>
      </c>
      <c r="D212" s="7">
        <f t="shared" si="14"/>
        <v>1.4214784702214152</v>
      </c>
      <c r="E212" s="7">
        <f>(C212-C200)/C200*100</f>
        <v>18.160248522603748</v>
      </c>
    </row>
    <row r="213" spans="2:5">
      <c r="B213" s="62">
        <v>40179</v>
      </c>
      <c r="C213" s="20">
        <v>655853</v>
      </c>
      <c r="D213" s="7">
        <f t="shared" si="14"/>
        <v>2.0895694310188362</v>
      </c>
      <c r="E213" s="7">
        <f t="shared" ref="E213:E218" si="16">(C213-C201)/C201*100</f>
        <v>18.578939565426491</v>
      </c>
    </row>
    <row r="214" spans="2:5">
      <c r="B214" s="62">
        <v>40210</v>
      </c>
      <c r="C214" s="20">
        <v>667084</v>
      </c>
      <c r="D214" s="7">
        <f t="shared" si="14"/>
        <v>1.7124264126259998</v>
      </c>
      <c r="E214" s="7">
        <f t="shared" si="16"/>
        <v>24.304300349946146</v>
      </c>
    </row>
    <row r="215" spans="2:5">
      <c r="B215" s="62">
        <v>40238</v>
      </c>
      <c r="C215" s="20">
        <v>752975</v>
      </c>
      <c r="D215" s="7">
        <f t="shared" si="14"/>
        <v>12.875589880734662</v>
      </c>
      <c r="E215" s="7">
        <f t="shared" si="16"/>
        <v>46.262982970383192</v>
      </c>
    </row>
    <row r="216" spans="2:5">
      <c r="B216" s="62">
        <v>40269</v>
      </c>
      <c r="C216" s="20">
        <v>766786</v>
      </c>
      <c r="D216" s="7">
        <f t="shared" si="14"/>
        <v>1.8341910421992762</v>
      </c>
      <c r="E216" s="7">
        <f t="shared" si="16"/>
        <v>47.384586996551739</v>
      </c>
    </row>
    <row r="217" spans="2:5">
      <c r="B217" s="62">
        <v>40299</v>
      </c>
      <c r="C217" s="20">
        <v>788994</v>
      </c>
      <c r="D217" s="7">
        <f t="shared" si="14"/>
        <v>2.8962448453675469</v>
      </c>
      <c r="E217" s="7">
        <f t="shared" si="16"/>
        <v>45.266646413875009</v>
      </c>
    </row>
    <row r="218" spans="2:5">
      <c r="B218" s="62">
        <v>40330</v>
      </c>
      <c r="C218" s="20">
        <v>812815</v>
      </c>
      <c r="D218" s="7">
        <f t="shared" si="14"/>
        <v>3.0191611089564687</v>
      </c>
      <c r="E218" s="7">
        <f t="shared" si="16"/>
        <v>45.95060970244797</v>
      </c>
    </row>
    <row r="219" spans="2:5">
      <c r="B219" s="62">
        <v>40360</v>
      </c>
      <c r="C219" s="20">
        <v>826237</v>
      </c>
      <c r="D219" s="7">
        <f t="shared" ref="D219:D221" si="17">(C219-C218)/C218*100</f>
        <v>1.6512982659030653</v>
      </c>
      <c r="E219" s="7">
        <f t="shared" ref="E219:E221" si="18">(C219-C207)/C207*100</f>
        <v>44.697972707913024</v>
      </c>
    </row>
    <row r="220" spans="2:5">
      <c r="B220" s="62">
        <v>40391</v>
      </c>
      <c r="C220" s="20">
        <v>833602</v>
      </c>
      <c r="D220" s="7">
        <f t="shared" si="17"/>
        <v>0.8913907268737663</v>
      </c>
      <c r="E220" s="7">
        <f t="shared" si="18"/>
        <v>45.084272596264299</v>
      </c>
    </row>
    <row r="221" spans="2:5">
      <c r="B221" s="62">
        <v>40422</v>
      </c>
      <c r="C221" s="20">
        <v>846072</v>
      </c>
      <c r="D221" s="7">
        <f t="shared" si="17"/>
        <v>1.4959177161283204</v>
      </c>
      <c r="E221" s="7">
        <f t="shared" si="18"/>
        <v>40.828922400878859</v>
      </c>
    </row>
    <row r="222" spans="2:5">
      <c r="B222" s="62">
        <v>40452</v>
      </c>
      <c r="C222" s="20">
        <v>863609</v>
      </c>
      <c r="D222" s="7">
        <f t="shared" ref="D222" si="19">(C222-C221)/C221*100</f>
        <v>2.0727550373963446</v>
      </c>
      <c r="E222" s="7">
        <f t="shared" ref="E222" si="20">(C222-C210)/C210*100</f>
        <v>39.303682411560985</v>
      </c>
    </row>
    <row r="223" spans="2:5">
      <c r="B223" s="62">
        <v>40483</v>
      </c>
      <c r="C223" s="20">
        <v>883099</v>
      </c>
      <c r="D223" s="7">
        <f t="shared" ref="D223:D224" si="21">(C223-C222)/C222*100</f>
        <v>2.2568083472960567</v>
      </c>
      <c r="E223" s="7">
        <f t="shared" ref="E223:E224" si="22">(C223-C211)/C211*100</f>
        <v>39.416505505782055</v>
      </c>
    </row>
    <row r="224" spans="2:5">
      <c r="B224" s="62">
        <v>40513</v>
      </c>
      <c r="C224" s="20">
        <v>891132</v>
      </c>
      <c r="D224" s="7">
        <f t="shared" si="21"/>
        <v>0.90963753780719947</v>
      </c>
      <c r="E224" s="7">
        <f t="shared" si="22"/>
        <v>38.712916135479567</v>
      </c>
    </row>
    <row r="225" spans="2:5" ht="13.5" thickBot="1"/>
    <row r="226" spans="2:5">
      <c r="B226" s="219" t="s">
        <v>16</v>
      </c>
      <c r="C226" s="220">
        <f>AVERAGE(C93:C104)</f>
        <v>403046.08333333331</v>
      </c>
      <c r="D226" s="221">
        <f>AVERAGE(D93:D104)</f>
        <v>0.3774877227546139</v>
      </c>
      <c r="E226" s="222">
        <f>AVERAGE(E93:E104)</f>
        <v>4.5840784834704413</v>
      </c>
    </row>
    <row r="227" spans="2:5">
      <c r="B227" s="223" t="s">
        <v>17</v>
      </c>
      <c r="C227" s="224">
        <f>AVERAGE(C105:C116)</f>
        <v>436096.16666666669</v>
      </c>
      <c r="D227" s="225">
        <f>AVERAGE(D105:D116)</f>
        <v>1.022937076882491</v>
      </c>
      <c r="E227" s="226">
        <f>AVERAGE(E105:E116)</f>
        <v>8.168582055100245</v>
      </c>
    </row>
    <row r="228" spans="2:5">
      <c r="B228" s="223" t="s">
        <v>18</v>
      </c>
      <c r="C228" s="224">
        <f>AVERAGE(C117:C128)</f>
        <v>466320.75</v>
      </c>
      <c r="D228" s="225">
        <f>AVERAGE(D117:D128)</f>
        <v>-0.1334870166463705</v>
      </c>
      <c r="E228" s="226">
        <f>AVERAGE(E117:E128)</f>
        <v>7.0565277552922394</v>
      </c>
    </row>
    <row r="229" spans="2:5">
      <c r="B229" s="223" t="s">
        <v>19</v>
      </c>
      <c r="C229" s="224">
        <f>AVERAGE(C129:C140)</f>
        <v>478061.16666666669</v>
      </c>
      <c r="D229" s="225">
        <f>AVERAGE(D129:D140)</f>
        <v>0.81007621731308899</v>
      </c>
      <c r="E229" s="226">
        <f>AVERAGE(E129:E140)</f>
        <v>2.5538018822651991</v>
      </c>
    </row>
    <row r="230" spans="2:5">
      <c r="B230" s="223" t="s">
        <v>20</v>
      </c>
      <c r="C230" s="224">
        <f>AVERAGE(C141:C152)</f>
        <v>496950.58333333331</v>
      </c>
      <c r="D230" s="225">
        <f>AVERAGE(D141:D152)</f>
        <v>0.33487476515586506</v>
      </c>
      <c r="E230" s="226">
        <f>AVERAGE(E141:E152)</f>
        <v>3.9876224045892315</v>
      </c>
    </row>
    <row r="231" spans="2:5">
      <c r="B231" s="223" t="s">
        <v>21</v>
      </c>
      <c r="C231" s="224">
        <f>AVERAGE(C153:C164)</f>
        <v>528467.58333333337</v>
      </c>
      <c r="D231" s="225">
        <f>AVERAGE(D153:D164)</f>
        <v>0.41925894734914326</v>
      </c>
      <c r="E231" s="226">
        <f>AVERAGE(E153:E164)</f>
        <v>6.3638119210936068</v>
      </c>
    </row>
    <row r="232" spans="2:5">
      <c r="B232" s="223" t="s">
        <v>22</v>
      </c>
      <c r="C232" s="224">
        <f>AVERAGE(C165:C176)</f>
        <v>557424.33333333337</v>
      </c>
      <c r="D232" s="225">
        <f>AVERAGE(D165:D176)</f>
        <v>0.45797083573805158</v>
      </c>
      <c r="E232" s="226">
        <f>AVERAGE(E165:E176)</f>
        <v>5.4604392445045207</v>
      </c>
    </row>
    <row r="233" spans="2:5">
      <c r="B233" s="223" t="s">
        <v>23</v>
      </c>
      <c r="C233" s="224">
        <f>AVERAGE(C177:C188)</f>
        <v>539798.58333333337</v>
      </c>
      <c r="D233" s="225">
        <f>AVERAGE(D177:D188)</f>
        <v>-0.46155817023387175</v>
      </c>
      <c r="E233" s="226">
        <f>AVERAGE(E177:E188)</f>
        <v>-3.0337107719070517</v>
      </c>
    </row>
    <row r="234" spans="2:5">
      <c r="B234" s="223" t="s">
        <v>24</v>
      </c>
      <c r="C234" s="224">
        <f>AVERAGE(C189:C200)</f>
        <v>521702.91666666669</v>
      </c>
      <c r="D234" s="225">
        <f>AVERAGE(D189:D200)</f>
        <v>6.6017397890817453E-2</v>
      </c>
      <c r="E234" s="226">
        <f>AVERAGE(E189:E200)</f>
        <v>-3.3626050483023229</v>
      </c>
    </row>
    <row r="235" spans="2:5">
      <c r="B235" s="223" t="s">
        <v>25</v>
      </c>
      <c r="C235" s="224">
        <f>AVERAGE(C201:C212)</f>
        <v>572251.5</v>
      </c>
      <c r="D235" s="225">
        <f>AVERAGE(D201:D212)</f>
        <v>1.4317404002619547</v>
      </c>
      <c r="E235" s="226">
        <f>AVERAGE(E201:E212)</f>
        <v>9.6823326910544285</v>
      </c>
    </row>
    <row r="236" spans="2:5" ht="13.5" thickBot="1">
      <c r="B236" s="227" t="s">
        <v>437</v>
      </c>
      <c r="C236" s="228">
        <f>AVERAGE(C213:C224)</f>
        <v>799021.5</v>
      </c>
      <c r="D236" s="229">
        <f>AVERAGE(D213:D224)</f>
        <v>2.8087491960256283</v>
      </c>
      <c r="E236" s="230">
        <f>AVERAGE(E213:E224)</f>
        <v>39.649361479709107</v>
      </c>
    </row>
  </sheetData>
  <mergeCells count="7">
    <mergeCell ref="B78:C78"/>
    <mergeCell ref="B1:AA1"/>
    <mergeCell ref="S3:T3"/>
    <mergeCell ref="D3:R3"/>
    <mergeCell ref="D51:R51"/>
    <mergeCell ref="S51:T51"/>
    <mergeCell ref="B30:C3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5"/>
  <sheetViews>
    <sheetView workbookViewId="0">
      <selection activeCell="B179" sqref="B179"/>
    </sheetView>
  </sheetViews>
  <sheetFormatPr defaultRowHeight="12.75"/>
  <cols>
    <col min="1" max="1" width="23.85546875" customWidth="1"/>
    <col min="2" max="2" width="38.5703125" customWidth="1"/>
    <col min="3" max="3" width="26.7109375" customWidth="1"/>
    <col min="4" max="4" width="9.140625" customWidth="1"/>
  </cols>
  <sheetData>
    <row r="1" spans="1:3" ht="40.5" customHeight="1" thickBot="1">
      <c r="A1" s="299" t="s">
        <v>246</v>
      </c>
      <c r="B1" s="300"/>
      <c r="C1" s="301"/>
    </row>
    <row r="2" spans="1:3" ht="13.5" thickBot="1"/>
    <row r="3" spans="1:3">
      <c r="B3" s="73" t="s">
        <v>235</v>
      </c>
      <c r="C3" s="151" t="s">
        <v>356</v>
      </c>
    </row>
    <row r="4" spans="1:3" ht="13.5" thickBot="1">
      <c r="B4" s="75" t="s">
        <v>234</v>
      </c>
      <c r="C4" s="76" t="s">
        <v>233</v>
      </c>
    </row>
    <row r="6" spans="1:3" hidden="1">
      <c r="A6" s="62">
        <v>35796</v>
      </c>
      <c r="B6" s="1">
        <v>76.900000000000006</v>
      </c>
      <c r="C6" s="1">
        <v>40275320</v>
      </c>
    </row>
    <row r="7" spans="1:3" hidden="1">
      <c r="A7" s="62">
        <v>35827</v>
      </c>
      <c r="B7" s="1">
        <v>87.3</v>
      </c>
      <c r="C7" s="1">
        <v>39493671</v>
      </c>
    </row>
    <row r="8" spans="1:3" hidden="1">
      <c r="A8" s="62">
        <v>35855</v>
      </c>
      <c r="B8" s="1">
        <v>88.4</v>
      </c>
      <c r="C8" s="1">
        <v>39782694</v>
      </c>
    </row>
    <row r="9" spans="1:3" hidden="1">
      <c r="A9" s="62">
        <v>35886</v>
      </c>
      <c r="B9" s="1">
        <v>82.7</v>
      </c>
      <c r="C9" s="1">
        <v>40838979</v>
      </c>
    </row>
    <row r="10" spans="1:3" hidden="1">
      <c r="A10" s="62">
        <v>35916</v>
      </c>
      <c r="B10" s="1">
        <v>87.1</v>
      </c>
      <c r="C10" s="1">
        <v>39206329</v>
      </c>
    </row>
    <row r="11" spans="1:3" hidden="1">
      <c r="A11" s="62">
        <v>35947</v>
      </c>
      <c r="B11" s="1">
        <v>89.6</v>
      </c>
      <c r="C11" s="1">
        <v>40227371</v>
      </c>
    </row>
    <row r="12" spans="1:3" hidden="1">
      <c r="A12" s="62">
        <v>35977</v>
      </c>
      <c r="B12" s="1">
        <v>89.8</v>
      </c>
      <c r="C12" s="1">
        <v>41053469</v>
      </c>
    </row>
    <row r="13" spans="1:3" hidden="1">
      <c r="A13" s="62">
        <v>36008</v>
      </c>
      <c r="B13" s="1">
        <v>85.9</v>
      </c>
      <c r="C13" s="1">
        <v>39011606</v>
      </c>
    </row>
    <row r="14" spans="1:3" hidden="1">
      <c r="A14" s="62">
        <v>36039</v>
      </c>
      <c r="B14" s="1">
        <v>91.9</v>
      </c>
      <c r="C14" s="1">
        <v>41059117</v>
      </c>
    </row>
    <row r="15" spans="1:3" hidden="1">
      <c r="A15" s="62">
        <v>36069</v>
      </c>
      <c r="B15" s="1">
        <v>95.7</v>
      </c>
      <c r="C15" s="1">
        <v>40421285</v>
      </c>
    </row>
    <row r="16" spans="1:3" hidden="1">
      <c r="A16" s="62">
        <v>36100</v>
      </c>
      <c r="B16" s="1">
        <v>94.5</v>
      </c>
      <c r="C16" s="1">
        <v>39850760</v>
      </c>
    </row>
    <row r="17" spans="1:3" hidden="1">
      <c r="A17" s="62">
        <v>36130</v>
      </c>
      <c r="B17" s="1">
        <v>72.7</v>
      </c>
      <c r="C17" s="1">
        <v>40662225</v>
      </c>
    </row>
    <row r="18" spans="1:3" hidden="1">
      <c r="A18" s="62">
        <v>36161</v>
      </c>
      <c r="B18" s="1">
        <v>74.7</v>
      </c>
      <c r="C18" s="1">
        <v>40860980</v>
      </c>
    </row>
    <row r="19" spans="1:3" hidden="1">
      <c r="A19" s="62">
        <v>36192</v>
      </c>
      <c r="B19" s="1">
        <v>84</v>
      </c>
      <c r="C19" s="1">
        <v>40327034</v>
      </c>
    </row>
    <row r="20" spans="1:3" hidden="1">
      <c r="A20" s="62">
        <v>36220</v>
      </c>
      <c r="B20" s="1">
        <v>87.5</v>
      </c>
      <c r="C20" s="1">
        <v>40347869</v>
      </c>
    </row>
    <row r="21" spans="1:3" hidden="1">
      <c r="A21" s="62">
        <v>36251</v>
      </c>
      <c r="B21" s="1">
        <v>81.400000000000006</v>
      </c>
      <c r="C21" s="1">
        <v>41329254</v>
      </c>
    </row>
    <row r="22" spans="1:3" hidden="1">
      <c r="A22" s="62">
        <v>36281</v>
      </c>
      <c r="B22" s="1">
        <v>86</v>
      </c>
      <c r="C22" s="1">
        <v>42193662</v>
      </c>
    </row>
    <row r="23" spans="1:3" hidden="1">
      <c r="A23" s="62">
        <v>36312</v>
      </c>
      <c r="B23" s="1">
        <v>85.1</v>
      </c>
      <c r="C23" s="1">
        <v>42024756</v>
      </c>
    </row>
    <row r="24" spans="1:3" hidden="1">
      <c r="A24" s="62">
        <v>36342</v>
      </c>
      <c r="B24" s="1">
        <v>88.3</v>
      </c>
      <c r="C24" s="1">
        <v>42903942</v>
      </c>
    </row>
    <row r="25" spans="1:3" hidden="1">
      <c r="A25" s="62">
        <v>36373</v>
      </c>
      <c r="B25" s="1">
        <v>87.8</v>
      </c>
      <c r="C25" s="1">
        <v>42851210</v>
      </c>
    </row>
    <row r="26" spans="1:3" hidden="1">
      <c r="A26" s="62">
        <v>36404</v>
      </c>
      <c r="B26" s="1">
        <v>90.4</v>
      </c>
      <c r="C26" s="1">
        <v>44411516</v>
      </c>
    </row>
    <row r="27" spans="1:3" hidden="1">
      <c r="A27" s="62">
        <v>36434</v>
      </c>
      <c r="B27" s="1">
        <v>96.4</v>
      </c>
      <c r="C27" s="1">
        <v>43371231</v>
      </c>
    </row>
    <row r="28" spans="1:3" hidden="1">
      <c r="A28" s="62">
        <v>36465</v>
      </c>
      <c r="B28" s="1">
        <v>98.5</v>
      </c>
      <c r="C28" s="1">
        <v>44835742</v>
      </c>
    </row>
    <row r="29" spans="1:3" hidden="1">
      <c r="A29" s="62">
        <v>36495</v>
      </c>
      <c r="B29" s="1">
        <v>77.099999999999994</v>
      </c>
      <c r="C29" s="1">
        <v>46039048</v>
      </c>
    </row>
    <row r="30" spans="1:3" hidden="1">
      <c r="A30" s="62">
        <v>36526</v>
      </c>
      <c r="B30" s="1">
        <v>76.599999999999994</v>
      </c>
      <c r="C30" s="1">
        <v>44017729</v>
      </c>
    </row>
    <row r="31" spans="1:3" hidden="1">
      <c r="A31" s="62">
        <v>36557</v>
      </c>
      <c r="B31" s="1">
        <v>88.5</v>
      </c>
      <c r="C31" s="1">
        <v>45829529</v>
      </c>
    </row>
    <row r="32" spans="1:3" hidden="1">
      <c r="A32" s="62">
        <v>36586</v>
      </c>
      <c r="B32" s="1">
        <v>93.9</v>
      </c>
      <c r="C32" s="1">
        <v>47283596</v>
      </c>
    </row>
    <row r="33" spans="1:3" hidden="1">
      <c r="A33" s="62">
        <v>36617</v>
      </c>
      <c r="B33" s="1">
        <v>79.8</v>
      </c>
      <c r="C33" s="1">
        <v>44330772</v>
      </c>
    </row>
    <row r="34" spans="1:3" hidden="1">
      <c r="A34" s="62">
        <v>36647</v>
      </c>
      <c r="B34" s="1">
        <v>89.5</v>
      </c>
      <c r="C34" s="1">
        <v>47440394</v>
      </c>
    </row>
    <row r="35" spans="1:3" hidden="1">
      <c r="A35" s="62">
        <v>36678</v>
      </c>
      <c r="B35" s="1">
        <v>91.7</v>
      </c>
      <c r="C35" s="1">
        <v>49086283</v>
      </c>
    </row>
    <row r="36" spans="1:3" hidden="1">
      <c r="A36" s="62">
        <v>36708</v>
      </c>
      <c r="B36" s="1">
        <v>89.8</v>
      </c>
      <c r="C36" s="1">
        <v>47157472</v>
      </c>
    </row>
    <row r="37" spans="1:3" hidden="1">
      <c r="A37" s="62">
        <v>36739</v>
      </c>
      <c r="B37" s="1">
        <v>91.7</v>
      </c>
      <c r="C37" s="1">
        <v>49657483</v>
      </c>
    </row>
    <row r="38" spans="1:3" hidden="1">
      <c r="A38" s="62">
        <v>36770</v>
      </c>
      <c r="B38" s="1">
        <v>93.7</v>
      </c>
      <c r="C38" s="1">
        <v>50056626</v>
      </c>
    </row>
    <row r="39" spans="1:3" hidden="1">
      <c r="A39" s="62">
        <v>36800</v>
      </c>
      <c r="B39" s="1">
        <v>98.5</v>
      </c>
      <c r="C39" s="1">
        <v>49227219</v>
      </c>
    </row>
    <row r="40" spans="1:3" hidden="1">
      <c r="A40" s="62">
        <v>36831</v>
      </c>
      <c r="B40" s="1">
        <v>101.3</v>
      </c>
      <c r="C40" s="1">
        <v>51284780</v>
      </c>
    </row>
    <row r="41" spans="1:3" hidden="1">
      <c r="A41" s="62">
        <v>36861</v>
      </c>
      <c r="B41" s="1">
        <v>79.8</v>
      </c>
      <c r="C41" s="1">
        <v>52298167</v>
      </c>
    </row>
    <row r="42" spans="1:3" hidden="1">
      <c r="A42" s="62">
        <v>36892</v>
      </c>
      <c r="B42" s="1">
        <v>81.400000000000006</v>
      </c>
      <c r="C42" s="1">
        <v>52033193</v>
      </c>
    </row>
    <row r="43" spans="1:3" hidden="1">
      <c r="A43" s="62">
        <v>36923</v>
      </c>
      <c r="B43" s="1">
        <v>91.4</v>
      </c>
      <c r="C43" s="1">
        <v>52166413</v>
      </c>
    </row>
    <row r="44" spans="1:3" hidden="1">
      <c r="A44" s="62">
        <v>36951</v>
      </c>
      <c r="B44" s="1">
        <v>95</v>
      </c>
      <c r="C44" s="1">
        <v>53324752</v>
      </c>
    </row>
    <row r="45" spans="1:3" hidden="1">
      <c r="A45" s="62">
        <v>36982</v>
      </c>
      <c r="B45" s="1">
        <v>84.8</v>
      </c>
      <c r="C45" s="1">
        <v>51938322</v>
      </c>
    </row>
    <row r="46" spans="1:3" hidden="1">
      <c r="A46" s="62">
        <v>37012</v>
      </c>
      <c r="B46" s="1">
        <v>89.2</v>
      </c>
      <c r="C46" s="1">
        <v>53260741</v>
      </c>
    </row>
    <row r="47" spans="1:3" hidden="1">
      <c r="A47" s="62">
        <v>37043</v>
      </c>
      <c r="B47" s="1">
        <v>92.5</v>
      </c>
      <c r="C47" s="1">
        <v>54654169</v>
      </c>
    </row>
    <row r="48" spans="1:3" hidden="1">
      <c r="A48" s="62">
        <v>37073</v>
      </c>
      <c r="B48" s="1">
        <v>91.7</v>
      </c>
      <c r="C48" s="1">
        <v>53369774</v>
      </c>
    </row>
    <row r="49" spans="1:3" hidden="1">
      <c r="A49" s="62">
        <v>37104</v>
      </c>
      <c r="B49" s="1">
        <v>91.4</v>
      </c>
      <c r="C49" s="1">
        <v>52561539</v>
      </c>
    </row>
    <row r="50" spans="1:3" hidden="1">
      <c r="A50" s="62">
        <v>37135</v>
      </c>
      <c r="B50" s="1">
        <v>91.6</v>
      </c>
      <c r="C50" s="1">
        <v>52410674</v>
      </c>
    </row>
    <row r="51" spans="1:3" hidden="1">
      <c r="A51" s="62">
        <v>37165</v>
      </c>
      <c r="B51" s="1">
        <v>101.9</v>
      </c>
      <c r="C51" s="1">
        <v>56714533</v>
      </c>
    </row>
    <row r="52" spans="1:3" hidden="1">
      <c r="A52" s="62">
        <v>37196</v>
      </c>
      <c r="B52" s="1">
        <v>104.6</v>
      </c>
      <c r="C52" s="1">
        <v>57101903</v>
      </c>
    </row>
    <row r="53" spans="1:3" hidden="1">
      <c r="A53" s="62">
        <v>37226</v>
      </c>
      <c r="B53" s="1">
        <v>82.1</v>
      </c>
      <c r="C53" s="1">
        <v>58557162</v>
      </c>
    </row>
    <row r="54" spans="1:3" hidden="1">
      <c r="A54" s="62">
        <v>37257</v>
      </c>
      <c r="B54" s="1">
        <v>83.4</v>
      </c>
      <c r="C54" s="1">
        <v>61164381</v>
      </c>
    </row>
    <row r="55" spans="1:3" hidden="1">
      <c r="A55" s="62">
        <v>37288</v>
      </c>
      <c r="B55" s="1">
        <v>91.9</v>
      </c>
      <c r="C55" s="1">
        <v>62043607</v>
      </c>
    </row>
    <row r="56" spans="1:3" hidden="1">
      <c r="A56" s="62">
        <v>37316</v>
      </c>
      <c r="B56" s="1">
        <v>95.9</v>
      </c>
      <c r="C56" s="1">
        <v>61902288</v>
      </c>
    </row>
    <row r="57" spans="1:3" hidden="1">
      <c r="A57" s="62">
        <v>37347</v>
      </c>
      <c r="B57" s="1">
        <v>92.6</v>
      </c>
      <c r="C57" s="1">
        <v>68522015</v>
      </c>
    </row>
    <row r="58" spans="1:3" hidden="1">
      <c r="A58" s="62">
        <v>37377</v>
      </c>
      <c r="B58" s="1">
        <v>97.9</v>
      </c>
      <c r="C58" s="1">
        <v>66451318</v>
      </c>
    </row>
    <row r="59" spans="1:3" hidden="1">
      <c r="A59" s="62">
        <v>37408</v>
      </c>
      <c r="B59" s="1">
        <v>94.8</v>
      </c>
      <c r="C59" s="1">
        <v>64350721</v>
      </c>
    </row>
    <row r="60" spans="1:3" hidden="1">
      <c r="A60" s="62">
        <v>37438</v>
      </c>
      <c r="B60" s="1">
        <v>96.6</v>
      </c>
      <c r="C60" s="1">
        <v>66996620</v>
      </c>
    </row>
    <row r="61" spans="1:3" hidden="1">
      <c r="A61" s="62">
        <v>37469</v>
      </c>
      <c r="B61" s="1">
        <v>97.5</v>
      </c>
      <c r="C61" s="1">
        <v>67371797</v>
      </c>
    </row>
    <row r="62" spans="1:3" hidden="1">
      <c r="A62" s="62">
        <v>37500</v>
      </c>
      <c r="B62" s="1">
        <v>99.1</v>
      </c>
      <c r="C62" s="1">
        <v>68416309</v>
      </c>
    </row>
    <row r="63" spans="1:3" hidden="1">
      <c r="A63" s="62">
        <v>37530</v>
      </c>
      <c r="B63" s="1">
        <v>106.2</v>
      </c>
      <c r="C63" s="1">
        <v>69027310</v>
      </c>
    </row>
    <row r="64" spans="1:3" hidden="1">
      <c r="A64" s="62">
        <v>37561</v>
      </c>
      <c r="B64" s="1">
        <v>106.2</v>
      </c>
      <c r="C64" s="1">
        <v>68716345</v>
      </c>
    </row>
    <row r="65" spans="1:3" hidden="1">
      <c r="A65" s="62">
        <v>37591</v>
      </c>
      <c r="B65" s="1">
        <v>82</v>
      </c>
      <c r="C65" s="1">
        <v>66448932</v>
      </c>
    </row>
    <row r="66" spans="1:3" hidden="1">
      <c r="A66" s="62">
        <v>37622</v>
      </c>
      <c r="B66" s="1">
        <v>84.2</v>
      </c>
      <c r="C66" s="1">
        <v>66983647</v>
      </c>
    </row>
    <row r="67" spans="1:3" hidden="1">
      <c r="A67" s="62">
        <v>37653</v>
      </c>
      <c r="B67" s="1">
        <v>92.6</v>
      </c>
      <c r="C67" s="1">
        <v>66559336</v>
      </c>
    </row>
    <row r="68" spans="1:3" hidden="1">
      <c r="A68" s="62">
        <v>37681</v>
      </c>
      <c r="B68" s="1">
        <v>96</v>
      </c>
      <c r="C68" s="1">
        <v>64839449</v>
      </c>
    </row>
    <row r="69" spans="1:3" hidden="1">
      <c r="A69" s="62">
        <v>37712</v>
      </c>
      <c r="B69" s="1">
        <v>88.8</v>
      </c>
      <c r="C69" s="1">
        <v>66378705</v>
      </c>
    </row>
    <row r="70" spans="1:3" hidden="1">
      <c r="A70" s="62">
        <v>37742</v>
      </c>
      <c r="B70" s="1">
        <v>93.8</v>
      </c>
      <c r="C70" s="1">
        <v>63839396</v>
      </c>
    </row>
    <row r="71" spans="1:3" hidden="1">
      <c r="A71" s="62">
        <v>37773</v>
      </c>
      <c r="B71" s="1">
        <v>93.4</v>
      </c>
      <c r="C71" s="1">
        <v>64368695</v>
      </c>
    </row>
    <row r="72" spans="1:3" hidden="1">
      <c r="A72" s="62">
        <v>37803</v>
      </c>
      <c r="B72" s="1">
        <v>96.5</v>
      </c>
      <c r="C72" s="1">
        <v>65346595</v>
      </c>
    </row>
    <row r="73" spans="1:3" hidden="1">
      <c r="A73" s="62">
        <v>37834</v>
      </c>
      <c r="B73" s="1">
        <v>93.9</v>
      </c>
      <c r="C73" s="1">
        <v>64326911</v>
      </c>
    </row>
    <row r="74" spans="1:3" hidden="1">
      <c r="A74" s="62">
        <v>37865</v>
      </c>
      <c r="B74" s="1">
        <v>96.1</v>
      </c>
      <c r="C74" s="1">
        <v>64364864</v>
      </c>
    </row>
    <row r="75" spans="1:3" hidden="1">
      <c r="A75" s="62">
        <v>37895</v>
      </c>
      <c r="B75" s="1">
        <v>103.3</v>
      </c>
      <c r="C75" s="1">
        <v>65846059</v>
      </c>
    </row>
    <row r="76" spans="1:3" hidden="1">
      <c r="A76" s="62">
        <v>37926</v>
      </c>
      <c r="B76" s="1">
        <v>101.6</v>
      </c>
      <c r="C76" s="1">
        <v>63752858</v>
      </c>
    </row>
    <row r="77" spans="1:3" hidden="1">
      <c r="A77" s="62">
        <v>37956</v>
      </c>
      <c r="B77" s="1">
        <v>80.7</v>
      </c>
      <c r="C77" s="1">
        <v>65410425</v>
      </c>
    </row>
    <row r="78" spans="1:3" hidden="1">
      <c r="A78" s="62">
        <v>37987</v>
      </c>
      <c r="B78" s="1">
        <v>82.6</v>
      </c>
      <c r="C78" s="1">
        <v>67565954</v>
      </c>
    </row>
    <row r="79" spans="1:3" hidden="1">
      <c r="A79" s="62">
        <v>38018</v>
      </c>
      <c r="B79" s="1">
        <v>91.5</v>
      </c>
      <c r="C79" s="1">
        <v>68982812</v>
      </c>
    </row>
    <row r="80" spans="1:3" hidden="1">
      <c r="A80" s="62">
        <v>38047</v>
      </c>
      <c r="B80" s="1">
        <v>100.8</v>
      </c>
      <c r="C80" s="1">
        <v>70917170</v>
      </c>
    </row>
    <row r="81" spans="1:3" hidden="1">
      <c r="A81" s="62">
        <v>38078</v>
      </c>
      <c r="B81" s="1">
        <v>88.9</v>
      </c>
      <c r="C81" s="1">
        <v>69022859</v>
      </c>
    </row>
    <row r="82" spans="1:3" hidden="1">
      <c r="A82" s="62">
        <v>38108</v>
      </c>
      <c r="B82" s="1">
        <v>98.7</v>
      </c>
      <c r="C82" s="1">
        <v>70917414</v>
      </c>
    </row>
    <row r="83" spans="1:3" hidden="1">
      <c r="A83" s="62">
        <v>38139</v>
      </c>
      <c r="B83" s="1">
        <v>97.6</v>
      </c>
      <c r="C83" s="1">
        <v>70378129</v>
      </c>
    </row>
    <row r="84" spans="1:3" hidden="1">
      <c r="A84" s="62">
        <v>38169</v>
      </c>
      <c r="B84" s="1">
        <v>100</v>
      </c>
      <c r="C84" s="1">
        <v>70929057</v>
      </c>
    </row>
    <row r="85" spans="1:3" hidden="1">
      <c r="A85" s="62">
        <v>38200</v>
      </c>
      <c r="B85" s="1">
        <v>100.3</v>
      </c>
      <c r="C85" s="1">
        <v>70533599</v>
      </c>
    </row>
    <row r="86" spans="1:3" hidden="1">
      <c r="A86" s="62">
        <v>38231</v>
      </c>
      <c r="B86" s="1">
        <v>102.3</v>
      </c>
      <c r="C86" s="1">
        <v>72110182</v>
      </c>
    </row>
    <row r="87" spans="1:3" hidden="1">
      <c r="A87" s="62">
        <v>38261</v>
      </c>
      <c r="B87" s="1">
        <v>108.2</v>
      </c>
      <c r="C87" s="1">
        <v>71333612</v>
      </c>
    </row>
    <row r="88" spans="1:3" hidden="1">
      <c r="A88" s="62">
        <v>38292</v>
      </c>
      <c r="B88" s="1">
        <v>107.5</v>
      </c>
      <c r="C88" s="1">
        <v>72550969</v>
      </c>
    </row>
    <row r="89" spans="1:3" hidden="1">
      <c r="A89" s="62">
        <v>38322</v>
      </c>
      <c r="B89" s="1">
        <v>87</v>
      </c>
      <c r="C89" s="1">
        <v>72396232</v>
      </c>
    </row>
    <row r="90" spans="1:3" hidden="1">
      <c r="A90" s="62">
        <v>38353</v>
      </c>
      <c r="B90" s="1">
        <v>85.2</v>
      </c>
      <c r="C90" s="1">
        <v>71175378</v>
      </c>
    </row>
    <row r="91" spans="1:3" hidden="1">
      <c r="A91" s="62">
        <v>38384</v>
      </c>
      <c r="B91" s="1">
        <v>95.5</v>
      </c>
      <c r="C91" s="1">
        <v>72023063</v>
      </c>
    </row>
    <row r="92" spans="1:3" hidden="1">
      <c r="A92" s="62">
        <v>38412</v>
      </c>
      <c r="B92" s="1">
        <v>101.8</v>
      </c>
      <c r="C92" s="1">
        <v>72001134</v>
      </c>
    </row>
    <row r="93" spans="1:3" hidden="1">
      <c r="A93" s="62">
        <v>38443</v>
      </c>
      <c r="B93" s="1">
        <v>96.2</v>
      </c>
      <c r="C93" s="1">
        <v>76921176</v>
      </c>
    </row>
    <row r="94" spans="1:3" hidden="1">
      <c r="A94" s="62">
        <v>38473</v>
      </c>
      <c r="B94" s="1">
        <v>100.3</v>
      </c>
      <c r="C94" s="1">
        <v>74361860</v>
      </c>
    </row>
    <row r="95" spans="1:3" hidden="1">
      <c r="A95" s="62">
        <v>38504</v>
      </c>
      <c r="B95" s="1">
        <v>100.1</v>
      </c>
      <c r="C95" s="1">
        <v>75155581</v>
      </c>
    </row>
    <row r="96" spans="1:3" hidden="1">
      <c r="A96" s="62">
        <v>38534</v>
      </c>
      <c r="B96" s="1">
        <v>100.9</v>
      </c>
      <c r="C96" s="1">
        <v>74961260</v>
      </c>
    </row>
    <row r="97" spans="1:3" hidden="1">
      <c r="A97" s="62">
        <v>38565</v>
      </c>
      <c r="B97" s="1">
        <v>103.3</v>
      </c>
      <c r="C97" s="1">
        <v>76162877</v>
      </c>
    </row>
    <row r="98" spans="1:3" hidden="1">
      <c r="A98" s="62">
        <v>38596</v>
      </c>
      <c r="B98" s="1">
        <v>107.5</v>
      </c>
      <c r="C98" s="1">
        <v>77370797</v>
      </c>
    </row>
    <row r="99" spans="1:3" hidden="1">
      <c r="A99" s="62">
        <v>38626</v>
      </c>
      <c r="B99" s="1">
        <v>106.9</v>
      </c>
      <c r="C99" s="1">
        <v>74191220</v>
      </c>
    </row>
    <row r="100" spans="1:3" hidden="1">
      <c r="A100" s="62">
        <v>38657</v>
      </c>
      <c r="B100" s="1">
        <v>110.7</v>
      </c>
      <c r="C100" s="1">
        <v>76394158</v>
      </c>
    </row>
    <row r="101" spans="1:3" hidden="1">
      <c r="A101" s="62">
        <v>38687</v>
      </c>
      <c r="B101" s="1">
        <v>91.4</v>
      </c>
      <c r="C101" s="1">
        <v>80119775</v>
      </c>
    </row>
    <row r="102" spans="1:3" hidden="1">
      <c r="A102" s="62">
        <v>38718</v>
      </c>
      <c r="B102" s="1">
        <v>89.8</v>
      </c>
      <c r="C102" s="1">
        <v>78841737</v>
      </c>
    </row>
    <row r="103" spans="1:3" hidden="1">
      <c r="A103" s="62">
        <v>38749</v>
      </c>
      <c r="B103" s="1">
        <v>96.8</v>
      </c>
      <c r="C103" s="1">
        <v>77122793</v>
      </c>
    </row>
    <row r="104" spans="1:3" hidden="1">
      <c r="A104" s="62">
        <v>38777</v>
      </c>
      <c r="B104" s="1">
        <v>106.3</v>
      </c>
      <c r="C104" s="1">
        <v>80057205</v>
      </c>
    </row>
    <row r="105" spans="1:3" hidden="1">
      <c r="A105" s="62">
        <v>38808</v>
      </c>
      <c r="B105" s="1">
        <v>95.4</v>
      </c>
      <c r="C105" s="1">
        <v>78444335</v>
      </c>
    </row>
    <row r="106" spans="1:3" hidden="1">
      <c r="A106" s="62">
        <v>38838</v>
      </c>
      <c r="B106" s="1">
        <v>104.2</v>
      </c>
      <c r="C106" s="1">
        <v>82424144</v>
      </c>
    </row>
    <row r="107" spans="1:3" hidden="1">
      <c r="A107" s="62">
        <v>38869</v>
      </c>
      <c r="B107" s="1">
        <v>106.6</v>
      </c>
      <c r="C107" s="1">
        <v>84984203</v>
      </c>
    </row>
    <row r="108" spans="1:3" hidden="1">
      <c r="A108" s="62">
        <v>38899</v>
      </c>
      <c r="B108" s="1">
        <v>107.4</v>
      </c>
      <c r="C108" s="1">
        <v>85806676</v>
      </c>
    </row>
    <row r="109" spans="1:3" hidden="1">
      <c r="A109" s="62">
        <v>38930</v>
      </c>
      <c r="B109" s="1">
        <v>108.7</v>
      </c>
      <c r="C109" s="1">
        <v>88056616</v>
      </c>
    </row>
    <row r="110" spans="1:3" hidden="1">
      <c r="A110" s="62">
        <v>38961</v>
      </c>
      <c r="B110" s="1">
        <v>109.6</v>
      </c>
      <c r="C110" s="1">
        <v>88412067</v>
      </c>
    </row>
    <row r="111" spans="1:3" hidden="1">
      <c r="A111" s="62">
        <v>38991</v>
      </c>
      <c r="B111" s="1">
        <v>117</v>
      </c>
      <c r="C111" s="1">
        <v>89568497</v>
      </c>
    </row>
    <row r="112" spans="1:3" hidden="1">
      <c r="A112" s="62">
        <v>39022</v>
      </c>
      <c r="B112" s="1">
        <v>119</v>
      </c>
      <c r="C112" s="1">
        <v>91784244</v>
      </c>
    </row>
    <row r="113" spans="1:3" hidden="1">
      <c r="A113" s="62">
        <v>39052</v>
      </c>
      <c r="B113" s="1">
        <v>96.9</v>
      </c>
      <c r="C113" s="1">
        <v>91338772</v>
      </c>
    </row>
    <row r="114" spans="1:3" hidden="1">
      <c r="A114" s="62">
        <v>39083</v>
      </c>
      <c r="B114" s="1">
        <v>95.2</v>
      </c>
      <c r="C114" s="1">
        <v>95456274</v>
      </c>
    </row>
    <row r="115" spans="1:3" hidden="1">
      <c r="A115" s="62">
        <v>39114</v>
      </c>
      <c r="B115" s="1">
        <v>104.6</v>
      </c>
      <c r="C115" s="1">
        <v>96363616</v>
      </c>
    </row>
    <row r="116" spans="1:3" hidden="1">
      <c r="A116" s="62">
        <v>39142</v>
      </c>
      <c r="B116" s="1">
        <v>113.4</v>
      </c>
      <c r="C116" s="1">
        <v>96104198</v>
      </c>
    </row>
    <row r="117" spans="1:3" hidden="1">
      <c r="A117" s="62">
        <v>39173</v>
      </c>
      <c r="B117" s="1">
        <v>100.6</v>
      </c>
      <c r="C117" s="1">
        <v>95384750</v>
      </c>
    </row>
    <row r="118" spans="1:3" hidden="1">
      <c r="A118" s="62">
        <v>39203</v>
      </c>
      <c r="B118" s="1">
        <v>113.2</v>
      </c>
      <c r="C118" s="1">
        <v>99721893</v>
      </c>
    </row>
    <row r="119" spans="1:3" hidden="1">
      <c r="A119" s="62">
        <v>39234</v>
      </c>
      <c r="B119" s="1">
        <v>108.9</v>
      </c>
      <c r="C119" s="1">
        <v>95333346</v>
      </c>
    </row>
    <row r="120" spans="1:3" hidden="1">
      <c r="A120" s="62">
        <v>39264</v>
      </c>
      <c r="B120" s="1">
        <v>111.1</v>
      </c>
      <c r="C120" s="1">
        <v>95608664</v>
      </c>
    </row>
    <row r="121" spans="1:3" hidden="1">
      <c r="A121" s="62">
        <v>39295</v>
      </c>
      <c r="B121" s="1">
        <v>114.4</v>
      </c>
      <c r="C121" s="1">
        <v>99813767</v>
      </c>
    </row>
    <row r="122" spans="1:3" hidden="1">
      <c r="A122" s="62">
        <v>39326</v>
      </c>
      <c r="B122" s="1">
        <v>108.8</v>
      </c>
      <c r="C122" s="1">
        <v>93723242</v>
      </c>
    </row>
    <row r="123" spans="1:3" hidden="1">
      <c r="A123" s="62">
        <v>39356</v>
      </c>
      <c r="B123" s="1">
        <v>124.2</v>
      </c>
      <c r="C123" s="1">
        <v>101413028</v>
      </c>
    </row>
    <row r="124" spans="1:3" hidden="1">
      <c r="A124" s="62">
        <v>39387</v>
      </c>
      <c r="B124" s="1">
        <v>124.3</v>
      </c>
      <c r="C124" s="1">
        <v>103047962</v>
      </c>
    </row>
    <row r="125" spans="1:3" hidden="1">
      <c r="A125" s="62">
        <v>39417</v>
      </c>
      <c r="B125" s="1">
        <v>96.6</v>
      </c>
      <c r="C125" s="1">
        <v>101653726</v>
      </c>
    </row>
    <row r="126" spans="1:3" hidden="1">
      <c r="A126" s="62">
        <v>39448</v>
      </c>
      <c r="B126" s="1">
        <v>96.2</v>
      </c>
      <c r="C126" s="1">
        <v>106528219</v>
      </c>
    </row>
    <row r="127" spans="1:3" hidden="1">
      <c r="A127" s="62">
        <v>39479</v>
      </c>
      <c r="B127" s="1">
        <v>108.5</v>
      </c>
      <c r="C127" s="1">
        <v>112262709</v>
      </c>
    </row>
    <row r="128" spans="1:3" hidden="1">
      <c r="A128" s="62">
        <v>39508</v>
      </c>
      <c r="B128" s="1">
        <v>112</v>
      </c>
      <c r="C128" s="1">
        <v>110381389</v>
      </c>
    </row>
    <row r="129" spans="1:3" hidden="1">
      <c r="A129" s="62">
        <v>39539</v>
      </c>
      <c r="B129" s="1">
        <v>111.8</v>
      </c>
      <c r="C129" s="1">
        <v>123267471</v>
      </c>
    </row>
    <row r="130" spans="1:3" hidden="1">
      <c r="A130" s="62">
        <v>39569</v>
      </c>
      <c r="B130" s="1">
        <v>114.3</v>
      </c>
      <c r="C130" s="1">
        <v>117795942</v>
      </c>
    </row>
    <row r="131" spans="1:3" hidden="1">
      <c r="A131" s="62">
        <v>39600</v>
      </c>
      <c r="B131" s="1">
        <v>115.1</v>
      </c>
      <c r="C131" s="1">
        <v>120080556</v>
      </c>
    </row>
    <row r="132" spans="1:3" hidden="1">
      <c r="A132" s="62">
        <v>39630</v>
      </c>
      <c r="B132" s="1">
        <v>115.3</v>
      </c>
      <c r="C132" s="1">
        <v>122636597</v>
      </c>
    </row>
    <row r="133" spans="1:3" hidden="1">
      <c r="A133" s="62">
        <v>39661</v>
      </c>
      <c r="B133" s="1">
        <v>115</v>
      </c>
      <c r="C133" s="1">
        <v>119634146</v>
      </c>
    </row>
    <row r="134" spans="1:3" hidden="1">
      <c r="A134" s="62">
        <v>39692</v>
      </c>
      <c r="B134" s="1">
        <v>114.5</v>
      </c>
      <c r="C134" s="1">
        <v>117171885</v>
      </c>
    </row>
    <row r="135" spans="1:3" hidden="1">
      <c r="A135" s="62">
        <v>39722</v>
      </c>
      <c r="B135" s="1">
        <v>121.4</v>
      </c>
      <c r="C135" s="1">
        <v>117660334</v>
      </c>
    </row>
    <row r="136" spans="1:3" hidden="1">
      <c r="A136" s="62">
        <v>39753</v>
      </c>
      <c r="B136" s="1">
        <v>114.7</v>
      </c>
      <c r="C136" s="1">
        <v>108828820</v>
      </c>
    </row>
    <row r="137" spans="1:3" hidden="1">
      <c r="A137" s="62">
        <v>39783</v>
      </c>
      <c r="B137" s="1">
        <v>88.2</v>
      </c>
      <c r="C137" s="1">
        <v>105118215</v>
      </c>
    </row>
    <row r="138" spans="1:3" hidden="1">
      <c r="A138" s="62">
        <v>39814</v>
      </c>
      <c r="B138" s="1">
        <v>83.9</v>
      </c>
      <c r="C138" s="72">
        <v>100876319</v>
      </c>
    </row>
    <row r="139" spans="1:3" hidden="1">
      <c r="A139" s="62">
        <v>39845</v>
      </c>
      <c r="B139" s="1">
        <v>92</v>
      </c>
      <c r="C139" s="72">
        <v>101214608</v>
      </c>
    </row>
    <row r="140" spans="1:3" hidden="1">
      <c r="A140" s="62">
        <v>39873</v>
      </c>
      <c r="B140" s="1">
        <v>98.9</v>
      </c>
      <c r="C140" s="72">
        <v>101425349</v>
      </c>
    </row>
    <row r="141" spans="1:3">
      <c r="A141" s="62">
        <v>39904</v>
      </c>
      <c r="B141" s="1">
        <v>87</v>
      </c>
      <c r="C141" s="72">
        <v>95179496</v>
      </c>
    </row>
    <row r="142" spans="1:3">
      <c r="A142" s="62">
        <v>39934</v>
      </c>
      <c r="B142" s="1">
        <v>94</v>
      </c>
      <c r="C142" s="72">
        <v>95573404</v>
      </c>
    </row>
    <row r="143" spans="1:3">
      <c r="A143" s="62">
        <v>39965</v>
      </c>
      <c r="B143" s="1">
        <v>94.9</v>
      </c>
      <c r="C143" s="72">
        <v>95140315</v>
      </c>
    </row>
    <row r="144" spans="1:3">
      <c r="A144" s="62">
        <v>39995</v>
      </c>
      <c r="B144" s="1">
        <v>98.9</v>
      </c>
      <c r="C144" s="72">
        <v>96010164</v>
      </c>
    </row>
    <row r="145" spans="1:3">
      <c r="A145" s="62">
        <v>40026</v>
      </c>
      <c r="B145" s="1">
        <v>96.7</v>
      </c>
      <c r="C145" s="72">
        <v>96361533</v>
      </c>
    </row>
    <row r="146" spans="1:3">
      <c r="A146" s="62">
        <v>40057</v>
      </c>
      <c r="B146" s="1">
        <v>100.8</v>
      </c>
      <c r="C146" s="72">
        <v>98154561</v>
      </c>
    </row>
    <row r="147" spans="1:3">
      <c r="A147" s="62">
        <v>40087</v>
      </c>
      <c r="B147" s="1">
        <v>109.2</v>
      </c>
      <c r="C147" s="72">
        <v>98062904</v>
      </c>
    </row>
    <row r="148" spans="1:3">
      <c r="A148" s="62">
        <v>40118</v>
      </c>
      <c r="B148" s="1">
        <v>108.5</v>
      </c>
      <c r="C148" s="72">
        <v>99647037</v>
      </c>
    </row>
    <row r="149" spans="1:3">
      <c r="A149" s="62">
        <v>40148</v>
      </c>
      <c r="B149" s="1">
        <v>90.5</v>
      </c>
      <c r="C149" s="72">
        <v>103737456</v>
      </c>
    </row>
    <row r="150" spans="1:3">
      <c r="A150" s="62">
        <v>40179</v>
      </c>
      <c r="B150" s="1">
        <v>86.3</v>
      </c>
      <c r="C150" s="72">
        <v>102931316</v>
      </c>
    </row>
    <row r="151" spans="1:3">
      <c r="A151" s="62">
        <v>40210</v>
      </c>
      <c r="B151" s="1">
        <v>94.1</v>
      </c>
      <c r="C151" s="72">
        <v>101624157</v>
      </c>
    </row>
    <row r="152" spans="1:3">
      <c r="A152" s="62">
        <v>40238</v>
      </c>
      <c r="B152" s="1">
        <v>105.1</v>
      </c>
      <c r="C152" s="72">
        <v>106450375</v>
      </c>
    </row>
    <row r="153" spans="1:3">
      <c r="A153" s="62">
        <v>40269</v>
      </c>
      <c r="B153" s="1">
        <v>94.6</v>
      </c>
      <c r="C153" s="72">
        <v>103253317</v>
      </c>
    </row>
    <row r="154" spans="1:3">
      <c r="A154" s="62">
        <v>40299</v>
      </c>
      <c r="B154" s="1">
        <v>101.7</v>
      </c>
      <c r="C154" s="72">
        <v>104162153</v>
      </c>
    </row>
    <row r="155" spans="1:3">
      <c r="A155" s="62">
        <v>40330</v>
      </c>
      <c r="B155" s="1">
        <v>103.7</v>
      </c>
      <c r="C155" s="72">
        <v>105741634</v>
      </c>
    </row>
    <row r="156" spans="1:3">
      <c r="A156" s="62">
        <v>40360</v>
      </c>
      <c r="B156" s="1">
        <v>105.9</v>
      </c>
      <c r="C156" s="72">
        <v>104335157</v>
      </c>
    </row>
    <row r="157" spans="1:3">
      <c r="A157" s="62">
        <v>40391</v>
      </c>
      <c r="B157" s="1">
        <v>101.7</v>
      </c>
      <c r="C157" s="72">
        <v>102154912</v>
      </c>
    </row>
    <row r="158" spans="1:3">
      <c r="A158" s="62">
        <v>40422</v>
      </c>
      <c r="B158" s="1">
        <v>102.1</v>
      </c>
      <c r="C158" s="72">
        <v>101595868</v>
      </c>
    </row>
    <row r="159" spans="1:3">
      <c r="A159" s="62">
        <v>40452</v>
      </c>
      <c r="B159" s="1">
        <v>111.7</v>
      </c>
      <c r="C159" s="72">
        <v>104182710</v>
      </c>
    </row>
    <row r="160" spans="1:3">
      <c r="A160" s="62">
        <v>40483</v>
      </c>
      <c r="B160" s="1">
        <v>113.5</v>
      </c>
      <c r="C160" s="72">
        <v>107818212</v>
      </c>
    </row>
    <row r="161" spans="1:3">
      <c r="A161" s="62">
        <v>40513</v>
      </c>
      <c r="B161" s="1">
        <v>90.8</v>
      </c>
      <c r="C161" s="72">
        <v>108811016</v>
      </c>
    </row>
    <row r="162" spans="1:3">
      <c r="A162" s="62">
        <v>40544</v>
      </c>
      <c r="B162" s="1">
        <v>87.8</v>
      </c>
      <c r="C162" s="72">
        <v>109387749</v>
      </c>
    </row>
    <row r="163" spans="1:3">
      <c r="A163" s="62">
        <v>40575</v>
      </c>
      <c r="B163" s="1">
        <v>99.5</v>
      </c>
      <c r="C163" s="72">
        <v>111296210</v>
      </c>
    </row>
    <row r="164" spans="1:3">
      <c r="A164" s="62">
        <v>40603</v>
      </c>
      <c r="B164" s="1">
        <v>109.9</v>
      </c>
      <c r="C164" s="72">
        <v>115715718</v>
      </c>
    </row>
    <row r="166" spans="1:3">
      <c r="A166" s="1" t="s">
        <v>14</v>
      </c>
      <c r="B166" s="7">
        <f>AVERAGE(B6:B17)</f>
        <v>86.875</v>
      </c>
      <c r="C166" s="72">
        <f>AVERAGE(C6:C17)</f>
        <v>40156902.166666664</v>
      </c>
    </row>
    <row r="167" spans="1:3">
      <c r="A167" s="1" t="s">
        <v>15</v>
      </c>
      <c r="B167" s="7">
        <f>AVERAGE(B18:B29)</f>
        <v>86.433333333333323</v>
      </c>
      <c r="C167" s="72">
        <f>AVERAGE(C18:C29)</f>
        <v>42624687</v>
      </c>
    </row>
    <row r="168" spans="1:3">
      <c r="A168" s="1" t="s">
        <v>16</v>
      </c>
      <c r="B168" s="7">
        <f>AVERAGE(B30:B41)</f>
        <v>89.566666666666663</v>
      </c>
      <c r="C168" s="72">
        <f>AVERAGE(C30:C41)</f>
        <v>48139170.833333336</v>
      </c>
    </row>
    <row r="169" spans="1:3">
      <c r="A169" s="1" t="s">
        <v>17</v>
      </c>
      <c r="B169" s="7">
        <f>AVERAGE(B42:B53)</f>
        <v>91.466666666666654</v>
      </c>
      <c r="C169" s="72">
        <f>AVERAGE(C42:C53)</f>
        <v>54007764.583333336</v>
      </c>
    </row>
    <row r="170" spans="1:3">
      <c r="A170" s="1" t="s">
        <v>18</v>
      </c>
      <c r="B170" s="7">
        <f>AVERAGE(B54:B65)</f>
        <v>95.341666666666683</v>
      </c>
      <c r="C170" s="72">
        <f>AVERAGE(C54:C65)</f>
        <v>65950970.25</v>
      </c>
    </row>
    <row r="171" spans="1:3">
      <c r="A171" s="1" t="s">
        <v>19</v>
      </c>
      <c r="B171" s="7">
        <f>AVERAGE(B66:B77)</f>
        <v>93.408333333333346</v>
      </c>
      <c r="C171" s="72">
        <f>AVERAGE(C66:C77)</f>
        <v>65168078.333333336</v>
      </c>
    </row>
    <row r="172" spans="1:3">
      <c r="A172" s="1" t="s">
        <v>20</v>
      </c>
      <c r="B172" s="7">
        <f>AVERAGE(B78:B89)</f>
        <v>97.11666666666666</v>
      </c>
      <c r="C172" s="72">
        <f>AVERAGE(C78:C89)</f>
        <v>70636499.083333328</v>
      </c>
    </row>
    <row r="173" spans="1:3">
      <c r="A173" s="1" t="s">
        <v>21</v>
      </c>
      <c r="B173" s="7">
        <f>AVERAGE(B90:B101)</f>
        <v>99.983333333333334</v>
      </c>
      <c r="C173" s="72">
        <f>AVERAGE(C90:C101)</f>
        <v>75069856.583333328</v>
      </c>
    </row>
    <row r="174" spans="1:3">
      <c r="A174" s="1" t="s">
        <v>22</v>
      </c>
      <c r="B174" s="7">
        <f>AVERAGE(B102:B113)</f>
        <v>104.80833333333334</v>
      </c>
      <c r="C174" s="72">
        <f>AVERAGE(C102:C113)</f>
        <v>84736774.083333328</v>
      </c>
    </row>
    <row r="175" spans="1:3">
      <c r="A175" s="1" t="s">
        <v>23</v>
      </c>
      <c r="B175" s="7">
        <f>AVERAGE(B115:B125)</f>
        <v>110.91818181818181</v>
      </c>
      <c r="C175" s="72">
        <f>AVERAGE(C115:C125)</f>
        <v>98015290.181818187</v>
      </c>
    </row>
    <row r="176" spans="1:3">
      <c r="A176" s="1" t="s">
        <v>24</v>
      </c>
      <c r="B176" s="7">
        <f>AVERAGE(B126:B137)</f>
        <v>110.58333333333333</v>
      </c>
      <c r="C176" s="72">
        <f>AVERAGE(C126:C137)</f>
        <v>115113856.91666667</v>
      </c>
    </row>
    <row r="177" spans="1:3">
      <c r="A177" s="1" t="s">
        <v>25</v>
      </c>
      <c r="B177" s="7">
        <f>AVERAGE(B138:B149)</f>
        <v>96.27500000000002</v>
      </c>
      <c r="C177" s="72">
        <f>AVERAGE(C138:C149)</f>
        <v>98448595.5</v>
      </c>
    </row>
    <row r="178" spans="1:3">
      <c r="A178" s="1" t="s">
        <v>437</v>
      </c>
      <c r="B178" s="7">
        <f>AVERAGE(B150:B161)</f>
        <v>100.93333333333334</v>
      </c>
      <c r="C178" s="72">
        <f>AVERAGE(C150:C161)</f>
        <v>104421735.58333333</v>
      </c>
    </row>
    <row r="179" spans="1:3">
      <c r="A179" s="1" t="s">
        <v>479</v>
      </c>
      <c r="B179" s="7">
        <f>AVERAGE(B162:B164)</f>
        <v>99.066666666666677</v>
      </c>
      <c r="C179" s="72">
        <f>AVERAGE(C162:C164)</f>
        <v>112133225.66666667</v>
      </c>
    </row>
    <row r="182" spans="1:3">
      <c r="A182" s="1" t="s">
        <v>236</v>
      </c>
      <c r="B182" s="7">
        <f t="shared" ref="B182:B192" si="0">(B167-B166)/B166*100</f>
        <v>-0.50839328537171469</v>
      </c>
      <c r="C182" s="7">
        <f>(C167/C166-1)*100</f>
        <v>6.1453565892385598</v>
      </c>
    </row>
    <row r="183" spans="1:3">
      <c r="A183" s="1" t="s">
        <v>237</v>
      </c>
      <c r="B183" s="7">
        <f t="shared" si="0"/>
        <v>3.6251446201311301</v>
      </c>
      <c r="C183" s="7">
        <f t="shared" ref="C183:C193" si="1">(C168/C167-1)*100</f>
        <v>12.937300474096936</v>
      </c>
    </row>
    <row r="184" spans="1:3">
      <c r="A184" s="1" t="s">
        <v>238</v>
      </c>
      <c r="B184" s="7">
        <f t="shared" si="0"/>
        <v>2.1213248976553682</v>
      </c>
      <c r="C184" s="7">
        <f t="shared" si="1"/>
        <v>12.190890803495869</v>
      </c>
    </row>
    <row r="185" spans="1:3">
      <c r="A185" s="1" t="s">
        <v>239</v>
      </c>
      <c r="B185" s="7">
        <f t="shared" si="0"/>
        <v>4.2365160349854545</v>
      </c>
      <c r="C185" s="7">
        <f t="shared" si="1"/>
        <v>22.113867809208145</v>
      </c>
    </row>
    <row r="186" spans="1:3">
      <c r="A186" s="1" t="s">
        <v>224</v>
      </c>
      <c r="B186" s="7">
        <f t="shared" si="0"/>
        <v>-2.0277947731841657</v>
      </c>
      <c r="C186" s="7">
        <f t="shared" si="1"/>
        <v>-1.1870817270753675</v>
      </c>
    </row>
    <row r="187" spans="1:3">
      <c r="A187" s="1" t="s">
        <v>225</v>
      </c>
      <c r="B187" s="7">
        <f t="shared" si="0"/>
        <v>3.9700240877865793</v>
      </c>
      <c r="C187" s="7">
        <f t="shared" si="1"/>
        <v>8.3912567162547589</v>
      </c>
    </row>
    <row r="188" spans="1:3">
      <c r="A188" s="1" t="s">
        <v>226</v>
      </c>
      <c r="B188" s="7">
        <f t="shared" si="0"/>
        <v>2.9517762141753985</v>
      </c>
      <c r="C188" s="7">
        <f t="shared" si="1"/>
        <v>6.2762984541033795</v>
      </c>
    </row>
    <row r="189" spans="1:3">
      <c r="A189" s="242" t="s">
        <v>227</v>
      </c>
      <c r="B189" s="7">
        <f t="shared" si="0"/>
        <v>4.825804300716789</v>
      </c>
      <c r="C189" s="7">
        <f t="shared" si="1"/>
        <v>12.87722921019434</v>
      </c>
    </row>
    <row r="190" spans="1:3">
      <c r="A190" s="1" t="s">
        <v>228</v>
      </c>
      <c r="B190" s="7">
        <f t="shared" si="0"/>
        <v>5.8295445510202466</v>
      </c>
      <c r="C190" s="7">
        <f t="shared" si="1"/>
        <v>15.670311080554322</v>
      </c>
    </row>
    <row r="191" spans="1:3">
      <c r="A191" s="1" t="s">
        <v>229</v>
      </c>
      <c r="B191" s="7">
        <f t="shared" si="0"/>
        <v>-0.30188782340244785</v>
      </c>
      <c r="C191" s="7">
        <f t="shared" si="1"/>
        <v>17.444795299927861</v>
      </c>
    </row>
    <row r="192" spans="1:3">
      <c r="A192" s="1" t="s">
        <v>230</v>
      </c>
      <c r="B192" s="7">
        <f t="shared" si="0"/>
        <v>-12.938960060286339</v>
      </c>
      <c r="C192" s="7">
        <f t="shared" si="1"/>
        <v>-14.47719836955077</v>
      </c>
    </row>
    <row r="193" spans="1:3">
      <c r="A193" s="1" t="s">
        <v>438</v>
      </c>
      <c r="B193" s="7">
        <f>(B178-B177)/B177*100</f>
        <v>4.8385700683804895</v>
      </c>
      <c r="C193" s="7">
        <f t="shared" si="1"/>
        <v>6.0672679513577465</v>
      </c>
    </row>
    <row r="194" spans="1:3">
      <c r="A194" s="1" t="s">
        <v>480</v>
      </c>
      <c r="B194" s="7">
        <f>(B179-B178)/B178*100</f>
        <v>-1.8494055482166378</v>
      </c>
      <c r="C194" s="7">
        <f>(C179/C178-1)*100</f>
        <v>7.3849472432673924</v>
      </c>
    </row>
    <row r="195" spans="1:3">
      <c r="A195" s="1"/>
      <c r="B195" s="7"/>
      <c r="C195" s="7"/>
    </row>
  </sheetData>
  <mergeCells count="1">
    <mergeCell ref="A1:C1"/>
  </mergeCells>
  <phoneticPr fontId="4" type="noConversion"/>
  <conditionalFormatting sqref="B138:B16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138:C16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63:B16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163:C16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4"/>
  <sheetViews>
    <sheetView workbookViewId="0">
      <selection sqref="A1:D1"/>
    </sheetView>
  </sheetViews>
  <sheetFormatPr defaultRowHeight="12.75"/>
  <cols>
    <col min="1" max="1" width="23.85546875" customWidth="1"/>
    <col min="2" max="2" width="29.7109375" customWidth="1"/>
    <col min="3" max="3" width="27.7109375" customWidth="1"/>
    <col min="4" max="4" width="26.140625" customWidth="1"/>
  </cols>
  <sheetData>
    <row r="1" spans="1:4" ht="37.5" customHeight="1" thickBot="1">
      <c r="A1" s="299" t="s">
        <v>247</v>
      </c>
      <c r="B1" s="300"/>
      <c r="C1" s="300"/>
      <c r="D1" s="302"/>
    </row>
    <row r="2" spans="1:4" ht="13.5" thickBot="1"/>
    <row r="3" spans="1:4" ht="13.5" thickBot="1">
      <c r="B3" s="73" t="s">
        <v>244</v>
      </c>
      <c r="C3" s="78" t="s">
        <v>242</v>
      </c>
      <c r="D3" s="74" t="s">
        <v>243</v>
      </c>
    </row>
    <row r="4" spans="1:4" ht="13.5" thickBot="1">
      <c r="A4" s="155" t="s">
        <v>245</v>
      </c>
      <c r="B4" s="77" t="s">
        <v>240</v>
      </c>
      <c r="C4" s="79" t="s">
        <v>241</v>
      </c>
      <c r="D4" s="76" t="s">
        <v>241</v>
      </c>
    </row>
    <row r="5" spans="1:4" hidden="1"/>
    <row r="6" spans="1:4" hidden="1">
      <c r="A6" s="62">
        <v>35796</v>
      </c>
      <c r="B6" s="1">
        <v>17027</v>
      </c>
      <c r="C6" s="1">
        <v>8048</v>
      </c>
      <c r="D6" s="1">
        <v>27465</v>
      </c>
    </row>
    <row r="7" spans="1:4" hidden="1">
      <c r="A7" s="62">
        <v>35827</v>
      </c>
      <c r="B7" s="1">
        <v>15707</v>
      </c>
      <c r="C7" s="1">
        <v>7936</v>
      </c>
      <c r="D7" s="1">
        <v>27478</v>
      </c>
    </row>
    <row r="8" spans="1:4" hidden="1">
      <c r="A8" s="62">
        <v>35855</v>
      </c>
      <c r="B8" s="1">
        <v>17393</v>
      </c>
      <c r="C8" s="1">
        <v>7964</v>
      </c>
      <c r="D8" s="1">
        <v>27984</v>
      </c>
    </row>
    <row r="9" spans="1:4" hidden="1">
      <c r="A9" s="62">
        <v>35886</v>
      </c>
      <c r="B9" s="1">
        <v>16979</v>
      </c>
      <c r="C9" s="1">
        <v>8368</v>
      </c>
      <c r="D9" s="1">
        <v>28027</v>
      </c>
    </row>
    <row r="10" spans="1:4" hidden="1">
      <c r="A10" s="62">
        <v>35916</v>
      </c>
      <c r="B10" s="1">
        <v>17358</v>
      </c>
      <c r="C10" s="1">
        <v>7801</v>
      </c>
      <c r="D10" s="1">
        <v>27412</v>
      </c>
    </row>
    <row r="11" spans="1:4" hidden="1">
      <c r="A11" s="62">
        <v>35947</v>
      </c>
      <c r="B11" s="1">
        <v>16469</v>
      </c>
      <c r="C11" s="1">
        <v>7744</v>
      </c>
      <c r="D11" s="1">
        <v>27962</v>
      </c>
    </row>
    <row r="12" spans="1:4" hidden="1">
      <c r="A12" s="62">
        <v>35977</v>
      </c>
      <c r="B12" s="1">
        <v>16675</v>
      </c>
      <c r="C12" s="1">
        <v>8414</v>
      </c>
      <c r="D12" s="1">
        <v>28771</v>
      </c>
    </row>
    <row r="13" spans="1:4" hidden="1">
      <c r="A13" s="62">
        <v>36008</v>
      </c>
      <c r="B13" s="1">
        <v>16318</v>
      </c>
      <c r="C13" s="1">
        <v>7607</v>
      </c>
      <c r="D13" s="1">
        <v>27951</v>
      </c>
    </row>
    <row r="14" spans="1:4" hidden="1">
      <c r="A14" s="62">
        <v>36039</v>
      </c>
      <c r="B14" s="1">
        <v>16501</v>
      </c>
      <c r="C14" s="1">
        <v>7482</v>
      </c>
      <c r="D14" s="1">
        <v>28337</v>
      </c>
    </row>
    <row r="15" spans="1:4" hidden="1">
      <c r="A15" s="62">
        <v>36069</v>
      </c>
      <c r="B15" s="1">
        <v>17236</v>
      </c>
      <c r="C15" s="1">
        <v>7834</v>
      </c>
      <c r="D15" s="1">
        <v>27887</v>
      </c>
    </row>
    <row r="16" spans="1:4" hidden="1">
      <c r="A16" s="62">
        <v>36100</v>
      </c>
      <c r="B16" s="1">
        <v>17810</v>
      </c>
      <c r="C16" s="1">
        <v>7844</v>
      </c>
      <c r="D16" s="1">
        <v>27163</v>
      </c>
    </row>
    <row r="17" spans="1:4" hidden="1">
      <c r="A17" s="62">
        <v>36130</v>
      </c>
      <c r="B17" s="1">
        <v>23633</v>
      </c>
      <c r="C17" s="1">
        <v>8010</v>
      </c>
      <c r="D17" s="1">
        <v>27251</v>
      </c>
    </row>
    <row r="18" spans="1:4" hidden="1">
      <c r="A18" s="62">
        <v>36161</v>
      </c>
      <c r="B18" s="1">
        <v>16315</v>
      </c>
      <c r="C18" s="1">
        <v>7894</v>
      </c>
      <c r="D18" s="1">
        <v>27612</v>
      </c>
    </row>
    <row r="19" spans="1:4" hidden="1">
      <c r="A19" s="62">
        <v>36192</v>
      </c>
      <c r="B19" s="1">
        <v>15469</v>
      </c>
      <c r="C19" s="1">
        <v>7806</v>
      </c>
      <c r="D19" s="1">
        <v>27641</v>
      </c>
    </row>
    <row r="20" spans="1:4" hidden="1">
      <c r="A20" s="62">
        <v>36220</v>
      </c>
      <c r="B20" s="1">
        <v>17194</v>
      </c>
      <c r="C20" s="1">
        <v>7964</v>
      </c>
      <c r="D20" s="1">
        <v>27272</v>
      </c>
    </row>
    <row r="21" spans="1:4" hidden="1">
      <c r="A21" s="62">
        <v>36251</v>
      </c>
      <c r="B21" s="1">
        <v>16738</v>
      </c>
      <c r="C21" s="1">
        <v>8129</v>
      </c>
      <c r="D21" s="1">
        <v>27967</v>
      </c>
    </row>
    <row r="22" spans="1:4" hidden="1">
      <c r="A22" s="62">
        <v>36281</v>
      </c>
      <c r="B22" s="1">
        <v>17163</v>
      </c>
      <c r="C22" s="1">
        <v>7911</v>
      </c>
      <c r="D22" s="1">
        <v>27607</v>
      </c>
    </row>
    <row r="23" spans="1:4" hidden="1">
      <c r="A23" s="62">
        <v>36312</v>
      </c>
      <c r="B23" s="1">
        <v>15970</v>
      </c>
      <c r="C23" s="1">
        <v>7600</v>
      </c>
      <c r="D23" s="1">
        <v>27647</v>
      </c>
    </row>
    <row r="24" spans="1:4" hidden="1">
      <c r="A24" s="62">
        <v>36342</v>
      </c>
      <c r="B24" s="1">
        <v>16840</v>
      </c>
      <c r="C24" s="1">
        <v>8325</v>
      </c>
      <c r="D24" s="1">
        <v>28341</v>
      </c>
    </row>
    <row r="25" spans="1:4" hidden="1">
      <c r="A25" s="62">
        <v>36373</v>
      </c>
      <c r="B25" s="1">
        <v>16358</v>
      </c>
      <c r="C25" s="1">
        <v>8433</v>
      </c>
      <c r="D25" s="1">
        <v>30115</v>
      </c>
    </row>
    <row r="26" spans="1:4" hidden="1">
      <c r="A26" s="62">
        <v>36404</v>
      </c>
      <c r="B26" s="1">
        <v>16221</v>
      </c>
      <c r="C26" s="1">
        <v>8708</v>
      </c>
      <c r="D26" s="1">
        <v>30001</v>
      </c>
    </row>
    <row r="27" spans="1:4" hidden="1">
      <c r="A27" s="62">
        <v>36434</v>
      </c>
      <c r="B27" s="1">
        <v>17290</v>
      </c>
      <c r="C27" s="1">
        <v>8658</v>
      </c>
      <c r="D27" s="1">
        <v>27555</v>
      </c>
    </row>
    <row r="28" spans="1:4" hidden="1">
      <c r="A28" s="62">
        <v>36465</v>
      </c>
      <c r="B28" s="1">
        <v>17697</v>
      </c>
      <c r="C28" s="1">
        <v>8617</v>
      </c>
      <c r="D28" s="1">
        <v>30386</v>
      </c>
    </row>
    <row r="29" spans="1:4" hidden="1">
      <c r="A29" s="62">
        <v>36495</v>
      </c>
      <c r="B29" s="1">
        <v>23596</v>
      </c>
      <c r="C29" s="1">
        <v>8739</v>
      </c>
      <c r="D29" s="1">
        <v>30244</v>
      </c>
    </row>
    <row r="30" spans="1:4" hidden="1">
      <c r="A30" s="62">
        <v>36526</v>
      </c>
      <c r="B30" s="1">
        <v>16454</v>
      </c>
      <c r="C30" s="1">
        <v>8642</v>
      </c>
      <c r="D30" s="1">
        <v>27973</v>
      </c>
    </row>
    <row r="31" spans="1:4" hidden="1">
      <c r="A31" s="62">
        <v>36557</v>
      </c>
      <c r="B31" s="1">
        <v>15758</v>
      </c>
      <c r="C31" s="1">
        <v>9367</v>
      </c>
      <c r="D31" s="1">
        <v>28810</v>
      </c>
    </row>
    <row r="32" spans="1:4" hidden="1">
      <c r="A32" s="62">
        <v>36586</v>
      </c>
      <c r="B32" s="1">
        <v>17150</v>
      </c>
      <c r="C32" s="1">
        <v>9370</v>
      </c>
      <c r="D32" s="1">
        <v>30573</v>
      </c>
    </row>
    <row r="33" spans="1:4" hidden="1">
      <c r="A33" s="62">
        <v>36617</v>
      </c>
      <c r="B33" s="1">
        <v>16788</v>
      </c>
      <c r="C33" s="1">
        <v>9438</v>
      </c>
      <c r="D33" s="1">
        <v>29129</v>
      </c>
    </row>
    <row r="34" spans="1:4" hidden="1">
      <c r="A34" s="62">
        <v>36647</v>
      </c>
      <c r="B34" s="1">
        <v>16907</v>
      </c>
      <c r="C34" s="1">
        <v>10022</v>
      </c>
      <c r="D34" s="1">
        <v>29848</v>
      </c>
    </row>
    <row r="35" spans="1:4" hidden="1">
      <c r="A35" s="62">
        <v>36678</v>
      </c>
      <c r="B35" s="1">
        <v>16509</v>
      </c>
      <c r="C35" s="1">
        <v>10296</v>
      </c>
      <c r="D35" s="1">
        <v>29651</v>
      </c>
    </row>
    <row r="36" spans="1:4" hidden="1">
      <c r="A36" s="62">
        <v>36708</v>
      </c>
      <c r="B36" s="1">
        <v>16455</v>
      </c>
      <c r="C36" s="1">
        <v>10231</v>
      </c>
      <c r="D36" s="1">
        <v>29113</v>
      </c>
    </row>
    <row r="37" spans="1:4" hidden="1">
      <c r="A37" s="62">
        <v>36739</v>
      </c>
      <c r="B37" s="1">
        <v>16229</v>
      </c>
      <c r="C37" s="1">
        <v>10628</v>
      </c>
      <c r="D37" s="1">
        <v>29814</v>
      </c>
    </row>
    <row r="38" spans="1:4" hidden="1">
      <c r="A38" s="62">
        <v>36770</v>
      </c>
      <c r="B38" s="1">
        <v>16389</v>
      </c>
      <c r="C38" s="1">
        <v>10591</v>
      </c>
      <c r="D38" s="1">
        <v>29046</v>
      </c>
    </row>
    <row r="39" spans="1:4" hidden="1">
      <c r="A39" s="62">
        <v>36800</v>
      </c>
      <c r="B39" s="1">
        <v>16980</v>
      </c>
      <c r="C39" s="1">
        <v>10424</v>
      </c>
      <c r="D39" s="1">
        <v>29708</v>
      </c>
    </row>
    <row r="40" spans="1:4" hidden="1">
      <c r="A40" s="62">
        <v>36831</v>
      </c>
      <c r="B40" s="1">
        <v>18136</v>
      </c>
      <c r="C40" s="1">
        <v>10897</v>
      </c>
      <c r="D40" s="1">
        <v>30021</v>
      </c>
    </row>
    <row r="41" spans="1:4" hidden="1">
      <c r="A41" s="62">
        <v>36861</v>
      </c>
      <c r="B41" s="1">
        <v>23853</v>
      </c>
      <c r="C41" s="1">
        <v>10678</v>
      </c>
      <c r="D41" s="1">
        <v>30348</v>
      </c>
    </row>
    <row r="42" spans="1:4" hidden="1">
      <c r="A42" s="62">
        <v>36892</v>
      </c>
      <c r="B42" s="1">
        <v>16292</v>
      </c>
      <c r="C42" s="1">
        <v>11112</v>
      </c>
      <c r="D42" s="1">
        <v>31316</v>
      </c>
    </row>
    <row r="43" spans="1:4" hidden="1">
      <c r="A43" s="62">
        <v>36923</v>
      </c>
      <c r="B43" s="1">
        <v>15729</v>
      </c>
      <c r="C43" s="1">
        <v>11361</v>
      </c>
      <c r="D43" s="1">
        <v>31015</v>
      </c>
    </row>
    <row r="44" spans="1:4" hidden="1">
      <c r="A44" s="62">
        <v>36951</v>
      </c>
      <c r="B44" s="1">
        <v>17334</v>
      </c>
      <c r="C44" s="1">
        <v>11765</v>
      </c>
      <c r="D44" s="1">
        <v>30164</v>
      </c>
    </row>
    <row r="45" spans="1:4" hidden="1">
      <c r="A45" s="62">
        <v>36982</v>
      </c>
      <c r="B45" s="1">
        <v>17071</v>
      </c>
      <c r="C45" s="1">
        <v>11274</v>
      </c>
      <c r="D45" s="1">
        <v>30641</v>
      </c>
    </row>
    <row r="46" spans="1:4" hidden="1">
      <c r="A46" s="62">
        <v>37012</v>
      </c>
      <c r="B46" s="1">
        <v>17291</v>
      </c>
      <c r="C46" s="1">
        <v>11420</v>
      </c>
      <c r="D46" s="1">
        <v>30557</v>
      </c>
    </row>
    <row r="47" spans="1:4" hidden="1">
      <c r="A47" s="62">
        <v>37043</v>
      </c>
      <c r="B47" s="1">
        <v>17115</v>
      </c>
      <c r="C47" s="1">
        <v>11737</v>
      </c>
      <c r="D47" s="1">
        <v>30872</v>
      </c>
    </row>
    <row r="48" spans="1:4" hidden="1">
      <c r="A48" s="62">
        <v>37073</v>
      </c>
      <c r="B48" s="1">
        <v>17338</v>
      </c>
      <c r="C48" s="1">
        <v>11526</v>
      </c>
      <c r="D48" s="1">
        <v>30456</v>
      </c>
    </row>
    <row r="49" spans="1:4" hidden="1">
      <c r="A49" s="62">
        <v>37104</v>
      </c>
      <c r="B49" s="1">
        <v>17143</v>
      </c>
      <c r="C49" s="1">
        <v>11526</v>
      </c>
      <c r="D49" s="1">
        <v>30191</v>
      </c>
    </row>
    <row r="50" spans="1:4" hidden="1">
      <c r="A50" s="62">
        <v>37135</v>
      </c>
      <c r="B50" s="1">
        <v>16957</v>
      </c>
      <c r="C50" s="1">
        <v>11035</v>
      </c>
      <c r="D50" s="1">
        <v>28242</v>
      </c>
    </row>
    <row r="51" spans="1:4" hidden="1">
      <c r="A51" s="62">
        <v>37165</v>
      </c>
      <c r="B51" s="1">
        <v>17886</v>
      </c>
      <c r="C51" s="1">
        <v>12197</v>
      </c>
      <c r="D51" s="1">
        <v>30180</v>
      </c>
    </row>
    <row r="52" spans="1:4" hidden="1">
      <c r="A52" s="62">
        <v>37196</v>
      </c>
      <c r="B52" s="1">
        <v>18711</v>
      </c>
      <c r="C52" s="1">
        <v>12028</v>
      </c>
      <c r="D52" s="1">
        <v>30417</v>
      </c>
    </row>
    <row r="53" spans="1:4" hidden="1">
      <c r="A53" s="62">
        <v>37226</v>
      </c>
      <c r="B53" s="1">
        <v>24407</v>
      </c>
      <c r="C53" s="1">
        <v>12868</v>
      </c>
      <c r="D53" s="1">
        <v>32064</v>
      </c>
    </row>
    <row r="54" spans="1:4" hidden="1">
      <c r="A54" s="62">
        <v>37257</v>
      </c>
      <c r="B54" s="1">
        <v>25583</v>
      </c>
      <c r="C54" s="1">
        <v>12787</v>
      </c>
      <c r="D54" s="1">
        <v>32215</v>
      </c>
    </row>
    <row r="55" spans="1:4" hidden="1">
      <c r="A55" s="62">
        <v>37288</v>
      </c>
      <c r="B55" s="1">
        <v>24855</v>
      </c>
      <c r="C55" s="1">
        <v>12958</v>
      </c>
      <c r="D55" s="1">
        <v>30632</v>
      </c>
    </row>
    <row r="56" spans="1:4" hidden="1">
      <c r="A56" s="62">
        <v>37316</v>
      </c>
      <c r="B56" s="1">
        <v>27368</v>
      </c>
      <c r="C56" s="1">
        <v>12971</v>
      </c>
      <c r="D56" s="1">
        <v>31361</v>
      </c>
    </row>
    <row r="57" spans="1:4" hidden="1">
      <c r="A57" s="62">
        <v>37347</v>
      </c>
      <c r="B57" s="1">
        <v>26322</v>
      </c>
      <c r="C57" s="1">
        <v>14227</v>
      </c>
      <c r="D57" s="1">
        <v>32717</v>
      </c>
    </row>
    <row r="58" spans="1:4" hidden="1">
      <c r="A58" s="62">
        <v>37377</v>
      </c>
      <c r="B58" s="1">
        <v>27574</v>
      </c>
      <c r="C58" s="1">
        <v>13909</v>
      </c>
      <c r="D58" s="1">
        <v>31030</v>
      </c>
    </row>
    <row r="59" spans="1:4" hidden="1">
      <c r="A59" s="62">
        <v>37408</v>
      </c>
      <c r="B59" s="1">
        <v>26830</v>
      </c>
      <c r="C59" s="1">
        <v>13481</v>
      </c>
      <c r="D59" s="1">
        <v>30187</v>
      </c>
    </row>
    <row r="60" spans="1:4" hidden="1">
      <c r="A60" s="62">
        <v>37438</v>
      </c>
      <c r="B60" s="1">
        <v>26498</v>
      </c>
      <c r="C60" s="1">
        <v>13937</v>
      </c>
      <c r="D60" s="1">
        <v>30232</v>
      </c>
    </row>
    <row r="61" spans="1:4" hidden="1">
      <c r="A61" s="62">
        <v>37469</v>
      </c>
      <c r="B61" s="1">
        <v>26691</v>
      </c>
      <c r="C61" s="1">
        <v>14553</v>
      </c>
      <c r="D61" s="1">
        <v>30403</v>
      </c>
    </row>
    <row r="62" spans="1:4" hidden="1">
      <c r="A62" s="62">
        <v>37500</v>
      </c>
      <c r="B62" s="1">
        <v>26293</v>
      </c>
      <c r="C62" s="1">
        <v>14461</v>
      </c>
      <c r="D62" s="1">
        <v>31052</v>
      </c>
    </row>
    <row r="63" spans="1:4" hidden="1">
      <c r="A63" s="62">
        <v>37530</v>
      </c>
      <c r="B63" s="1">
        <v>27225</v>
      </c>
      <c r="C63" s="1">
        <v>14488</v>
      </c>
      <c r="D63" s="1">
        <v>32645</v>
      </c>
    </row>
    <row r="64" spans="1:4" hidden="1">
      <c r="A64" s="62">
        <v>37561</v>
      </c>
      <c r="B64" s="1">
        <v>28957</v>
      </c>
      <c r="C64" s="1">
        <v>14821</v>
      </c>
      <c r="D64" s="1">
        <v>31466</v>
      </c>
    </row>
    <row r="65" spans="1:4" hidden="1">
      <c r="A65" s="62">
        <v>37591</v>
      </c>
      <c r="B65" s="1">
        <v>37360</v>
      </c>
      <c r="C65" s="1">
        <v>14438</v>
      </c>
      <c r="D65" s="1">
        <v>31557</v>
      </c>
    </row>
    <row r="66" spans="1:4" hidden="1">
      <c r="A66" s="62">
        <v>37622</v>
      </c>
      <c r="B66" s="1">
        <v>26376</v>
      </c>
      <c r="C66" s="1">
        <v>15304</v>
      </c>
      <c r="D66" s="1">
        <v>32425</v>
      </c>
    </row>
    <row r="67" spans="1:4" hidden="1">
      <c r="A67" s="62">
        <v>37653</v>
      </c>
      <c r="B67" s="1">
        <v>25344</v>
      </c>
      <c r="C67" s="1">
        <v>15164</v>
      </c>
      <c r="D67" s="1">
        <v>34003</v>
      </c>
    </row>
    <row r="68" spans="1:4" hidden="1">
      <c r="A68" s="62">
        <v>37681</v>
      </c>
      <c r="B68" s="1">
        <v>28056</v>
      </c>
      <c r="C68" s="1">
        <v>15070</v>
      </c>
      <c r="D68" s="1">
        <v>33630</v>
      </c>
    </row>
    <row r="69" spans="1:4" hidden="1">
      <c r="A69" s="62">
        <v>37712</v>
      </c>
      <c r="B69" s="1">
        <v>27125</v>
      </c>
      <c r="C69" s="1">
        <v>15147</v>
      </c>
      <c r="D69" s="1">
        <v>33602</v>
      </c>
    </row>
    <row r="70" spans="1:4" hidden="1">
      <c r="A70" s="62">
        <v>37742</v>
      </c>
      <c r="B70" s="1">
        <v>28493</v>
      </c>
      <c r="C70" s="1">
        <v>14760</v>
      </c>
      <c r="D70" s="1">
        <v>33211</v>
      </c>
    </row>
    <row r="71" spans="1:4" hidden="1">
      <c r="A71" s="62">
        <v>37773</v>
      </c>
      <c r="B71" s="1">
        <v>27687</v>
      </c>
      <c r="C71" s="1">
        <v>15210</v>
      </c>
      <c r="D71" s="1">
        <v>34030</v>
      </c>
    </row>
    <row r="72" spans="1:4" hidden="1">
      <c r="A72" s="62">
        <v>37803</v>
      </c>
      <c r="B72" s="1">
        <v>27889</v>
      </c>
      <c r="C72" s="1">
        <v>16205</v>
      </c>
      <c r="D72" s="1">
        <v>35345</v>
      </c>
    </row>
    <row r="73" spans="1:4" hidden="1">
      <c r="A73" s="62">
        <v>37834</v>
      </c>
      <c r="B73" s="1">
        <v>27669</v>
      </c>
      <c r="C73" s="1">
        <v>14952</v>
      </c>
      <c r="D73" s="1">
        <v>33742</v>
      </c>
    </row>
    <row r="74" spans="1:4" hidden="1">
      <c r="A74" s="62">
        <v>37865</v>
      </c>
      <c r="B74" s="1">
        <v>28246</v>
      </c>
      <c r="C74" s="1">
        <v>15582</v>
      </c>
      <c r="D74" s="1">
        <v>33884</v>
      </c>
    </row>
    <row r="75" spans="1:4" hidden="1">
      <c r="A75" s="62">
        <v>37895</v>
      </c>
      <c r="B75" s="1">
        <v>29039</v>
      </c>
      <c r="C75" s="1">
        <v>16478</v>
      </c>
      <c r="D75" s="1">
        <v>33593</v>
      </c>
    </row>
    <row r="76" spans="1:4" hidden="1">
      <c r="A76" s="62">
        <v>37926</v>
      </c>
      <c r="B76" s="1">
        <v>31201</v>
      </c>
      <c r="C76" s="1">
        <v>16598</v>
      </c>
      <c r="D76" s="1">
        <v>33446</v>
      </c>
    </row>
    <row r="77" spans="1:4" hidden="1">
      <c r="A77" s="62">
        <v>37956</v>
      </c>
      <c r="B77" s="1">
        <v>40829</v>
      </c>
      <c r="C77" s="1">
        <v>17197</v>
      </c>
      <c r="D77" s="1">
        <v>31915</v>
      </c>
    </row>
    <row r="78" spans="1:4" hidden="1">
      <c r="A78" s="62">
        <v>37987</v>
      </c>
      <c r="B78" s="1">
        <v>29323</v>
      </c>
      <c r="C78" s="1">
        <v>17554</v>
      </c>
      <c r="D78" s="1">
        <v>34196</v>
      </c>
    </row>
    <row r="79" spans="1:4" hidden="1">
      <c r="A79" s="62">
        <v>38018</v>
      </c>
      <c r="B79" s="1">
        <v>28470</v>
      </c>
      <c r="C79" s="1">
        <v>16758</v>
      </c>
      <c r="D79" s="1">
        <v>35161</v>
      </c>
    </row>
    <row r="80" spans="1:4" hidden="1">
      <c r="A80" s="62">
        <v>38047</v>
      </c>
      <c r="B80" s="1">
        <v>29986</v>
      </c>
      <c r="C80" s="1">
        <v>16855</v>
      </c>
      <c r="D80" s="1">
        <v>36441</v>
      </c>
    </row>
    <row r="81" spans="1:4" hidden="1">
      <c r="A81" s="62">
        <v>38078</v>
      </c>
      <c r="B81" s="1">
        <v>29502</v>
      </c>
      <c r="C81" s="1">
        <v>16665</v>
      </c>
      <c r="D81" s="1">
        <v>35009</v>
      </c>
    </row>
    <row r="82" spans="1:4" hidden="1">
      <c r="A82" s="62">
        <v>38108</v>
      </c>
      <c r="B82" s="1">
        <v>31099</v>
      </c>
      <c r="C82" s="1">
        <v>18732</v>
      </c>
      <c r="D82" s="1">
        <v>38772</v>
      </c>
    </row>
    <row r="83" spans="1:4" hidden="1">
      <c r="A83" s="62">
        <v>38139</v>
      </c>
      <c r="B83" s="1">
        <v>31045</v>
      </c>
      <c r="C83" s="1">
        <v>18660</v>
      </c>
      <c r="D83" s="1">
        <v>39410</v>
      </c>
    </row>
    <row r="84" spans="1:4" hidden="1">
      <c r="A84" s="62">
        <v>38169</v>
      </c>
      <c r="B84" s="1">
        <v>31460</v>
      </c>
      <c r="C84" s="1">
        <v>18747</v>
      </c>
      <c r="D84" s="1">
        <v>38564</v>
      </c>
    </row>
    <row r="85" spans="1:4" hidden="1">
      <c r="A85" s="62">
        <v>38200</v>
      </c>
      <c r="B85" s="1">
        <v>30446</v>
      </c>
      <c r="C85" s="1">
        <v>18766</v>
      </c>
      <c r="D85" s="1">
        <v>38907</v>
      </c>
    </row>
    <row r="86" spans="1:4" hidden="1">
      <c r="A86" s="62">
        <v>38231</v>
      </c>
      <c r="B86" s="1">
        <v>31912</v>
      </c>
      <c r="C86" s="1">
        <v>19426</v>
      </c>
      <c r="D86" s="1">
        <v>38547</v>
      </c>
    </row>
    <row r="87" spans="1:4" hidden="1">
      <c r="A87" s="62">
        <v>38261</v>
      </c>
      <c r="B87" s="1">
        <v>33188</v>
      </c>
      <c r="C87" s="1">
        <v>19082</v>
      </c>
      <c r="D87" s="1">
        <v>39195</v>
      </c>
    </row>
    <row r="88" spans="1:4" hidden="1">
      <c r="A88" s="62">
        <v>38292</v>
      </c>
      <c r="B88" s="1">
        <v>34767</v>
      </c>
      <c r="C88" s="1">
        <v>19398</v>
      </c>
      <c r="D88" s="1">
        <v>40220</v>
      </c>
    </row>
    <row r="89" spans="1:4" hidden="1">
      <c r="A89" s="62">
        <v>38322</v>
      </c>
      <c r="B89" s="1">
        <v>45687</v>
      </c>
      <c r="C89" s="1">
        <v>20836</v>
      </c>
      <c r="D89" s="1">
        <v>39480</v>
      </c>
    </row>
    <row r="90" spans="1:4" hidden="1">
      <c r="A90" s="62">
        <v>38353</v>
      </c>
      <c r="B90" s="1">
        <v>30492</v>
      </c>
      <c r="C90" s="1">
        <v>19249</v>
      </c>
      <c r="D90" s="1">
        <v>37448</v>
      </c>
    </row>
    <row r="91" spans="1:4" hidden="1">
      <c r="A91" s="62">
        <v>38384</v>
      </c>
      <c r="B91" s="1">
        <v>30129</v>
      </c>
      <c r="C91" s="1">
        <v>19471</v>
      </c>
      <c r="D91" s="1">
        <v>35800</v>
      </c>
    </row>
    <row r="92" spans="1:4" hidden="1">
      <c r="A92" s="62">
        <v>38412</v>
      </c>
      <c r="B92" s="1">
        <v>32152</v>
      </c>
      <c r="C92" s="1">
        <v>20003</v>
      </c>
      <c r="D92" s="1">
        <v>36173</v>
      </c>
    </row>
    <row r="93" spans="1:4" hidden="1">
      <c r="A93" s="62">
        <v>38443</v>
      </c>
      <c r="B93" s="1">
        <v>32652</v>
      </c>
      <c r="C93" s="1">
        <v>21766</v>
      </c>
      <c r="D93" s="1">
        <v>40339</v>
      </c>
    </row>
    <row r="94" spans="1:4" hidden="1">
      <c r="A94" s="62">
        <v>38473</v>
      </c>
      <c r="B94" s="1">
        <v>33549</v>
      </c>
      <c r="C94" s="1">
        <v>21117</v>
      </c>
      <c r="D94" s="1">
        <v>38151</v>
      </c>
    </row>
    <row r="95" spans="1:4" hidden="1">
      <c r="A95" s="62">
        <v>38504</v>
      </c>
      <c r="B95" s="1">
        <v>32951</v>
      </c>
      <c r="C95" s="1">
        <v>21658</v>
      </c>
      <c r="D95" s="1">
        <v>39199</v>
      </c>
    </row>
    <row r="96" spans="1:4" hidden="1">
      <c r="A96" s="62">
        <v>38534</v>
      </c>
      <c r="B96" s="1">
        <v>33135</v>
      </c>
      <c r="C96" s="1">
        <v>21616</v>
      </c>
      <c r="D96" s="1">
        <v>39151</v>
      </c>
    </row>
    <row r="97" spans="1:4" hidden="1">
      <c r="A97" s="62">
        <v>38565</v>
      </c>
      <c r="B97" s="1">
        <v>33747</v>
      </c>
      <c r="C97" s="1">
        <v>22192</v>
      </c>
      <c r="D97" s="1">
        <v>39933</v>
      </c>
    </row>
    <row r="98" spans="1:4" hidden="1">
      <c r="A98" s="62">
        <v>38596</v>
      </c>
      <c r="B98" s="1">
        <v>34452</v>
      </c>
      <c r="C98" s="1">
        <v>22340</v>
      </c>
      <c r="D98" s="1">
        <v>40886</v>
      </c>
    </row>
    <row r="99" spans="1:4" hidden="1">
      <c r="A99" s="62">
        <v>38626</v>
      </c>
      <c r="B99" s="1">
        <v>36470</v>
      </c>
      <c r="C99" s="1">
        <v>22077</v>
      </c>
      <c r="D99" s="1">
        <v>39870</v>
      </c>
    </row>
    <row r="100" spans="1:4" hidden="1">
      <c r="A100" s="62">
        <v>38657</v>
      </c>
      <c r="B100" s="1">
        <v>38325</v>
      </c>
      <c r="C100" s="1">
        <v>22892</v>
      </c>
      <c r="D100" s="1">
        <v>40602</v>
      </c>
    </row>
    <row r="101" spans="1:4" hidden="1">
      <c r="A101" s="62">
        <v>38687</v>
      </c>
      <c r="B101" s="1">
        <v>50502</v>
      </c>
      <c r="C101" s="1">
        <v>22768</v>
      </c>
      <c r="D101" s="1">
        <v>40047</v>
      </c>
    </row>
    <row r="102" spans="1:4" hidden="1">
      <c r="A102" s="62">
        <v>38718</v>
      </c>
      <c r="B102" s="1">
        <v>33502</v>
      </c>
      <c r="C102" s="1">
        <v>22570</v>
      </c>
      <c r="D102" s="1">
        <v>39474</v>
      </c>
    </row>
    <row r="103" spans="1:4" hidden="1">
      <c r="A103" s="62">
        <v>38749</v>
      </c>
      <c r="B103" s="1">
        <v>34314</v>
      </c>
      <c r="C103" s="1">
        <v>23483</v>
      </c>
      <c r="D103" s="1">
        <v>39851</v>
      </c>
    </row>
    <row r="104" spans="1:4" hidden="1">
      <c r="A104" s="62">
        <v>38777</v>
      </c>
      <c r="B104" s="1">
        <v>36358</v>
      </c>
      <c r="C104" s="1">
        <v>23892</v>
      </c>
      <c r="D104" s="1">
        <v>40674</v>
      </c>
    </row>
    <row r="105" spans="1:4" hidden="1">
      <c r="A105" s="62">
        <v>38808</v>
      </c>
      <c r="B105" s="1">
        <v>36686</v>
      </c>
      <c r="C105" s="1">
        <v>23792</v>
      </c>
      <c r="D105" s="1">
        <v>40012</v>
      </c>
    </row>
    <row r="106" spans="1:4" hidden="1">
      <c r="A106" s="62">
        <v>38838</v>
      </c>
      <c r="B106" s="1">
        <v>37786</v>
      </c>
      <c r="C106" s="1">
        <v>24182</v>
      </c>
      <c r="D106" s="1">
        <v>41922</v>
      </c>
    </row>
    <row r="107" spans="1:4" hidden="1">
      <c r="A107" s="62">
        <v>38869</v>
      </c>
      <c r="B107" s="1">
        <v>36886</v>
      </c>
      <c r="C107" s="1">
        <v>24311</v>
      </c>
      <c r="D107" s="1">
        <v>41462</v>
      </c>
    </row>
    <row r="108" spans="1:4" hidden="1">
      <c r="A108" s="62">
        <v>38899</v>
      </c>
      <c r="B108" s="1">
        <v>37435</v>
      </c>
      <c r="C108" s="1">
        <v>25170</v>
      </c>
      <c r="D108" s="1">
        <v>42294</v>
      </c>
    </row>
    <row r="109" spans="1:4" hidden="1">
      <c r="A109" s="62">
        <v>38930</v>
      </c>
      <c r="B109" s="1">
        <v>37844</v>
      </c>
      <c r="C109" s="1">
        <v>25425</v>
      </c>
      <c r="D109" s="1">
        <v>42760</v>
      </c>
    </row>
    <row r="110" spans="1:4" hidden="1">
      <c r="A110" s="62">
        <v>38961</v>
      </c>
      <c r="B110" s="1">
        <v>39772</v>
      </c>
      <c r="C110" s="1">
        <v>25865</v>
      </c>
      <c r="D110" s="1">
        <v>42300</v>
      </c>
    </row>
    <row r="111" spans="1:4" hidden="1">
      <c r="A111" s="62">
        <v>38991</v>
      </c>
      <c r="B111" s="1">
        <v>39939</v>
      </c>
      <c r="C111" s="1">
        <v>25451</v>
      </c>
      <c r="D111" s="1">
        <v>42252</v>
      </c>
    </row>
    <row r="112" spans="1:4" hidden="1">
      <c r="A112" s="62">
        <v>39022</v>
      </c>
      <c r="B112" s="1">
        <v>43299</v>
      </c>
      <c r="C112" s="1">
        <v>25612</v>
      </c>
      <c r="D112" s="1">
        <v>42533</v>
      </c>
    </row>
    <row r="113" spans="1:4" hidden="1">
      <c r="A113" s="62">
        <v>39052</v>
      </c>
      <c r="B113" s="1">
        <v>54625</v>
      </c>
      <c r="C113" s="1">
        <v>25458</v>
      </c>
      <c r="D113" s="1">
        <v>42210</v>
      </c>
    </row>
    <row r="114" spans="1:4" hidden="1">
      <c r="A114" s="62">
        <v>39083</v>
      </c>
      <c r="B114" s="1">
        <v>37312</v>
      </c>
      <c r="C114" s="1">
        <v>27117</v>
      </c>
      <c r="D114" s="1">
        <v>43755</v>
      </c>
    </row>
    <row r="115" spans="1:4" hidden="1">
      <c r="A115" s="62">
        <v>39114</v>
      </c>
      <c r="B115" s="1">
        <v>37265</v>
      </c>
      <c r="C115" s="1">
        <v>26933</v>
      </c>
      <c r="D115" s="1">
        <v>43318</v>
      </c>
    </row>
    <row r="116" spans="1:4" hidden="1">
      <c r="A116" s="62">
        <v>39142</v>
      </c>
      <c r="B116" s="1">
        <v>40634</v>
      </c>
      <c r="C116" s="1">
        <v>27548</v>
      </c>
      <c r="D116" s="1">
        <v>43072</v>
      </c>
    </row>
    <row r="117" spans="1:4" hidden="1">
      <c r="A117" s="62">
        <v>39173</v>
      </c>
      <c r="B117" s="1">
        <v>40023</v>
      </c>
      <c r="C117" s="1">
        <v>26087</v>
      </c>
      <c r="D117" s="1">
        <v>42696</v>
      </c>
    </row>
    <row r="118" spans="1:4" hidden="1">
      <c r="A118" s="62">
        <v>39203</v>
      </c>
      <c r="B118" s="1">
        <v>41618</v>
      </c>
      <c r="C118" s="1">
        <v>27732</v>
      </c>
      <c r="D118" s="1">
        <v>43929</v>
      </c>
    </row>
    <row r="119" spans="1:4" hidden="1">
      <c r="A119" s="62">
        <v>39234</v>
      </c>
      <c r="B119" s="1">
        <v>40118</v>
      </c>
      <c r="C119" s="1">
        <v>26477</v>
      </c>
      <c r="D119" s="1">
        <v>43211</v>
      </c>
    </row>
    <row r="120" spans="1:4" hidden="1">
      <c r="A120" s="62">
        <v>39264</v>
      </c>
      <c r="B120" s="1">
        <v>39700</v>
      </c>
      <c r="C120" s="1">
        <v>26317</v>
      </c>
      <c r="D120" s="1">
        <v>43713</v>
      </c>
    </row>
    <row r="121" spans="1:4" hidden="1">
      <c r="A121" s="62">
        <v>39295</v>
      </c>
      <c r="B121" s="1">
        <v>40309</v>
      </c>
      <c r="C121" s="1">
        <v>27213</v>
      </c>
      <c r="D121" s="1">
        <v>44937</v>
      </c>
    </row>
    <row r="122" spans="1:4" hidden="1">
      <c r="A122" s="62">
        <v>39326</v>
      </c>
      <c r="B122" s="1">
        <v>40626</v>
      </c>
      <c r="C122" s="1">
        <v>25702</v>
      </c>
      <c r="D122" s="1">
        <v>44004</v>
      </c>
    </row>
    <row r="123" spans="1:4" hidden="1">
      <c r="A123" s="62">
        <v>39356</v>
      </c>
      <c r="B123" s="1">
        <v>41339</v>
      </c>
      <c r="C123" s="1">
        <v>27953</v>
      </c>
      <c r="D123" s="1">
        <v>45465</v>
      </c>
    </row>
    <row r="124" spans="1:4" hidden="1">
      <c r="A124" s="62">
        <v>39387</v>
      </c>
      <c r="B124" s="1">
        <v>43994</v>
      </c>
      <c r="C124" s="1">
        <v>28085</v>
      </c>
      <c r="D124" s="1">
        <v>45217</v>
      </c>
    </row>
    <row r="125" spans="1:4" hidden="1">
      <c r="A125" s="62">
        <v>39417</v>
      </c>
      <c r="B125" s="1">
        <v>55829</v>
      </c>
      <c r="C125" s="1">
        <v>26054</v>
      </c>
      <c r="D125" s="1">
        <v>43138</v>
      </c>
    </row>
    <row r="126" spans="1:4" hidden="1">
      <c r="A126" s="62">
        <v>39448</v>
      </c>
      <c r="B126" s="1">
        <v>37920</v>
      </c>
      <c r="C126" s="1">
        <v>28789</v>
      </c>
      <c r="D126" s="1">
        <v>47060</v>
      </c>
    </row>
    <row r="127" spans="1:4" hidden="1">
      <c r="A127" s="62">
        <v>39479</v>
      </c>
      <c r="B127" s="1">
        <v>39024</v>
      </c>
      <c r="C127" s="1">
        <v>28997</v>
      </c>
      <c r="D127" s="1">
        <v>47545</v>
      </c>
    </row>
    <row r="128" spans="1:4" hidden="1">
      <c r="A128" s="62">
        <v>39508</v>
      </c>
      <c r="B128" s="1">
        <v>40888</v>
      </c>
      <c r="C128" s="1">
        <v>27572</v>
      </c>
      <c r="D128" s="1">
        <v>45554</v>
      </c>
    </row>
    <row r="129" spans="1:4" hidden="1">
      <c r="A129" s="62">
        <v>39539</v>
      </c>
      <c r="B129" s="1">
        <v>40987</v>
      </c>
      <c r="C129" s="1">
        <v>30769</v>
      </c>
      <c r="D129" s="1">
        <v>51366</v>
      </c>
    </row>
    <row r="130" spans="1:4" hidden="1">
      <c r="A130" s="62">
        <v>39569</v>
      </c>
      <c r="B130" s="1">
        <v>40768</v>
      </c>
      <c r="C130" s="1">
        <v>28221</v>
      </c>
      <c r="D130" s="1">
        <v>47181</v>
      </c>
    </row>
    <row r="131" spans="1:4" hidden="1">
      <c r="A131" s="62">
        <v>39600</v>
      </c>
      <c r="B131" s="1">
        <v>40540</v>
      </c>
      <c r="C131" s="1">
        <v>28107</v>
      </c>
      <c r="D131" s="1">
        <v>47007</v>
      </c>
    </row>
    <row r="132" spans="1:4" hidden="1">
      <c r="A132" s="62">
        <v>39630</v>
      </c>
      <c r="B132" s="1">
        <v>39910</v>
      </c>
      <c r="C132" s="1">
        <v>28595</v>
      </c>
      <c r="D132" s="1">
        <v>47752</v>
      </c>
    </row>
    <row r="133" spans="1:4" hidden="1">
      <c r="A133" s="62">
        <v>39661</v>
      </c>
      <c r="B133" s="1">
        <v>39757</v>
      </c>
      <c r="C133" s="1">
        <v>27541</v>
      </c>
      <c r="D133" s="1">
        <v>46184</v>
      </c>
    </row>
    <row r="134" spans="1:4" hidden="1">
      <c r="A134" s="62">
        <v>39692</v>
      </c>
      <c r="B134" s="1">
        <v>39794</v>
      </c>
      <c r="C134" s="1">
        <v>27554</v>
      </c>
      <c r="D134" s="1">
        <v>47014</v>
      </c>
    </row>
    <row r="135" spans="1:4" hidden="1">
      <c r="A135" s="62">
        <v>39722</v>
      </c>
      <c r="B135" s="1">
        <v>41674</v>
      </c>
      <c r="C135" s="1">
        <v>28237</v>
      </c>
      <c r="D135" s="1">
        <v>46584</v>
      </c>
    </row>
    <row r="136" spans="1:4" hidden="1">
      <c r="A136" s="62">
        <v>39753</v>
      </c>
      <c r="B136" s="1">
        <v>43040</v>
      </c>
      <c r="C136" s="1">
        <v>26123</v>
      </c>
      <c r="D136" s="1">
        <v>47065</v>
      </c>
    </row>
    <row r="137" spans="1:4" ht="11.25" hidden="1" customHeight="1">
      <c r="A137" s="62">
        <v>39783</v>
      </c>
      <c r="B137" s="1">
        <v>55889</v>
      </c>
      <c r="C137" s="1">
        <v>26042</v>
      </c>
      <c r="D137" s="1">
        <v>46751</v>
      </c>
    </row>
    <row r="138" spans="1:4">
      <c r="A138" s="62">
        <v>39814</v>
      </c>
      <c r="B138" s="72">
        <v>38476</v>
      </c>
      <c r="C138" s="233">
        <v>24596</v>
      </c>
      <c r="D138" s="233">
        <v>45902</v>
      </c>
    </row>
    <row r="139" spans="1:4">
      <c r="A139" s="62">
        <v>39845</v>
      </c>
      <c r="B139" s="72">
        <v>37502</v>
      </c>
      <c r="C139" s="233">
        <v>24683</v>
      </c>
      <c r="D139" s="233">
        <v>43830</v>
      </c>
    </row>
    <row r="140" spans="1:4">
      <c r="A140" s="62">
        <v>39873</v>
      </c>
      <c r="B140" s="72">
        <v>39036</v>
      </c>
      <c r="C140" s="233">
        <v>24907</v>
      </c>
      <c r="D140" s="233">
        <v>43069</v>
      </c>
    </row>
    <row r="141" spans="1:4">
      <c r="A141" s="62">
        <v>39904</v>
      </c>
      <c r="B141" s="72">
        <v>38202</v>
      </c>
      <c r="C141" s="233">
        <v>24363</v>
      </c>
      <c r="D141" s="233">
        <v>43313</v>
      </c>
    </row>
    <row r="142" spans="1:4">
      <c r="A142" s="62">
        <v>39934</v>
      </c>
      <c r="B142" s="72">
        <v>39252</v>
      </c>
      <c r="C142" s="233">
        <v>23757</v>
      </c>
      <c r="D142" s="233">
        <v>41717</v>
      </c>
    </row>
    <row r="143" spans="1:4">
      <c r="A143" s="62">
        <v>39965</v>
      </c>
      <c r="B143" s="72">
        <v>38171</v>
      </c>
      <c r="C143" s="233">
        <v>25334</v>
      </c>
      <c r="D143" s="233">
        <v>42642</v>
      </c>
    </row>
    <row r="144" spans="1:4">
      <c r="A144" s="62">
        <v>39995</v>
      </c>
      <c r="B144" s="72">
        <v>38820</v>
      </c>
      <c r="C144" s="233">
        <v>25366</v>
      </c>
      <c r="D144" s="233">
        <v>42285</v>
      </c>
    </row>
    <row r="145" spans="1:4">
      <c r="A145" s="62">
        <v>40026</v>
      </c>
      <c r="B145" s="72">
        <v>38019</v>
      </c>
      <c r="C145" s="233">
        <v>23358</v>
      </c>
      <c r="D145" s="233">
        <v>41702</v>
      </c>
    </row>
    <row r="146" spans="1:4">
      <c r="A146" s="62">
        <v>40057</v>
      </c>
      <c r="B146" s="72">
        <v>38650</v>
      </c>
      <c r="C146" s="233">
        <v>25292</v>
      </c>
      <c r="D146" s="233">
        <v>42041</v>
      </c>
    </row>
    <row r="147" spans="1:4">
      <c r="A147" s="62">
        <v>40087</v>
      </c>
      <c r="B147" s="72">
        <v>39938</v>
      </c>
      <c r="C147" s="233">
        <v>25493</v>
      </c>
      <c r="D147" s="233">
        <v>41900</v>
      </c>
    </row>
    <row r="148" spans="1:4">
      <c r="A148" s="62">
        <v>40118</v>
      </c>
      <c r="B148" s="72">
        <v>41064</v>
      </c>
      <c r="C148" s="233">
        <v>26065</v>
      </c>
      <c r="D148" s="233">
        <v>40986</v>
      </c>
    </row>
    <row r="149" spans="1:4">
      <c r="A149" s="62">
        <v>40148</v>
      </c>
      <c r="B149" s="72">
        <v>54778</v>
      </c>
      <c r="C149" s="233">
        <v>27539</v>
      </c>
      <c r="D149" s="233">
        <v>44128</v>
      </c>
    </row>
    <row r="150" spans="1:4">
      <c r="A150" s="62">
        <v>40179</v>
      </c>
      <c r="B150" s="72">
        <v>38631</v>
      </c>
      <c r="C150" s="233">
        <v>27208</v>
      </c>
      <c r="D150" s="233">
        <v>41349</v>
      </c>
    </row>
    <row r="151" spans="1:4">
      <c r="A151" s="62">
        <v>40210</v>
      </c>
      <c r="B151" s="72">
        <v>37781</v>
      </c>
      <c r="C151" s="233">
        <v>27817</v>
      </c>
      <c r="D151" s="233">
        <v>42981</v>
      </c>
    </row>
    <row r="152" spans="1:4">
      <c r="A152" s="62">
        <v>40238</v>
      </c>
      <c r="B152" s="72">
        <v>40108</v>
      </c>
      <c r="C152" s="233">
        <v>28184</v>
      </c>
      <c r="D152" s="233">
        <v>43483</v>
      </c>
    </row>
    <row r="153" spans="1:4">
      <c r="A153" s="62">
        <v>40269</v>
      </c>
      <c r="B153" s="72">
        <v>39563</v>
      </c>
      <c r="C153" s="233">
        <v>29241</v>
      </c>
      <c r="D153" s="233">
        <v>43899</v>
      </c>
    </row>
    <row r="154" spans="1:4">
      <c r="A154" s="62">
        <v>40299</v>
      </c>
      <c r="B154" s="72">
        <v>40867</v>
      </c>
      <c r="C154" s="233">
        <v>28866</v>
      </c>
      <c r="D154" s="233">
        <v>43777</v>
      </c>
    </row>
    <row r="155" spans="1:4">
      <c r="A155" s="62">
        <v>40330</v>
      </c>
      <c r="B155" s="72">
        <v>41054</v>
      </c>
      <c r="C155" s="233">
        <v>28683</v>
      </c>
      <c r="D155" s="233">
        <v>43937</v>
      </c>
    </row>
    <row r="156" spans="1:4">
      <c r="A156" s="62">
        <v>40360</v>
      </c>
      <c r="B156" s="72">
        <v>41914</v>
      </c>
      <c r="C156" s="233">
        <v>28396</v>
      </c>
      <c r="D156" s="233">
        <v>43622</v>
      </c>
    </row>
    <row r="157" spans="1:4">
      <c r="A157" s="62">
        <v>40391</v>
      </c>
      <c r="B157" s="72">
        <v>39751</v>
      </c>
      <c r="C157" s="233">
        <v>29370</v>
      </c>
      <c r="D157" s="233">
        <v>44459</v>
      </c>
    </row>
    <row r="158" spans="1:4">
      <c r="A158" s="62">
        <v>40422</v>
      </c>
      <c r="B158" s="72">
        <v>40975</v>
      </c>
      <c r="C158" s="233">
        <v>29143</v>
      </c>
      <c r="D158" s="233">
        <v>44524</v>
      </c>
    </row>
    <row r="159" spans="1:4">
      <c r="A159" s="62">
        <v>40452</v>
      </c>
      <c r="B159" s="72">
        <v>42518</v>
      </c>
      <c r="C159" s="233">
        <v>29143</v>
      </c>
      <c r="D159" s="233">
        <v>42556</v>
      </c>
    </row>
    <row r="160" spans="1:4">
      <c r="A160" s="62">
        <v>40483</v>
      </c>
      <c r="B160" s="72">
        <v>44351</v>
      </c>
      <c r="C160" s="233">
        <v>30902</v>
      </c>
      <c r="D160" s="233">
        <v>44794</v>
      </c>
    </row>
    <row r="161" spans="1:6">
      <c r="A161" s="62">
        <v>40513</v>
      </c>
      <c r="B161" s="72">
        <v>59309</v>
      </c>
      <c r="C161" s="233">
        <v>30954</v>
      </c>
      <c r="D161" s="233">
        <v>47164</v>
      </c>
    </row>
    <row r="162" spans="1:6">
      <c r="A162" s="62">
        <v>40544</v>
      </c>
      <c r="B162" s="72">
        <v>41073</v>
      </c>
      <c r="C162" s="233">
        <v>31606</v>
      </c>
      <c r="D162" s="233">
        <v>44593</v>
      </c>
    </row>
    <row r="163" spans="1:6">
      <c r="A163" s="62">
        <v>40575</v>
      </c>
      <c r="B163" s="72">
        <v>39843</v>
      </c>
      <c r="C163" s="233">
        <v>31675</v>
      </c>
      <c r="D163" s="233">
        <v>44908</v>
      </c>
    </row>
    <row r="164" spans="1:6">
      <c r="A164" s="62">
        <v>40603</v>
      </c>
      <c r="B164" s="72">
        <v>42157</v>
      </c>
      <c r="C164" s="233">
        <v>33115</v>
      </c>
      <c r="D164" s="233">
        <v>46472</v>
      </c>
      <c r="E164">
        <v>31675</v>
      </c>
      <c r="F164">
        <v>33115</v>
      </c>
    </row>
    <row r="166" spans="1:6">
      <c r="A166" s="1" t="s">
        <v>14</v>
      </c>
      <c r="B166" s="72">
        <f>AVERAGE(B6:B17)</f>
        <v>17425.5</v>
      </c>
      <c r="C166" s="72">
        <f>AVERAGE(C6:C17)</f>
        <v>7921</v>
      </c>
      <c r="D166" s="72">
        <f>AVERAGE(D6:D17)</f>
        <v>27807.333333333332</v>
      </c>
    </row>
    <row r="167" spans="1:6">
      <c r="A167" s="1" t="s">
        <v>15</v>
      </c>
      <c r="B167" s="72">
        <f>AVERAGE(B18:B29)</f>
        <v>17237.583333333332</v>
      </c>
      <c r="C167" s="72">
        <f>AVERAGE(C18:C29)</f>
        <v>8232</v>
      </c>
      <c r="D167" s="72">
        <f>AVERAGE(D18:D29)</f>
        <v>28532.333333333332</v>
      </c>
    </row>
    <row r="168" spans="1:6">
      <c r="A168" s="1" t="s">
        <v>16</v>
      </c>
      <c r="B168" s="72">
        <f>AVERAGE(B30:B41)</f>
        <v>17300.666666666668</v>
      </c>
      <c r="C168" s="72">
        <f>AVERAGE(C30:C41)</f>
        <v>10048.666666666666</v>
      </c>
      <c r="D168" s="72">
        <f>AVERAGE(D30:D41)</f>
        <v>29502.833333333332</v>
      </c>
    </row>
    <row r="169" spans="1:6">
      <c r="A169" s="1" t="s">
        <v>17</v>
      </c>
      <c r="B169" s="72">
        <f>AVERAGE(B42:B53)</f>
        <v>17772.833333333332</v>
      </c>
      <c r="C169" s="72">
        <f>AVERAGE(C42:C53)</f>
        <v>11654.083333333334</v>
      </c>
      <c r="D169" s="72">
        <f>AVERAGE(D42:D53)</f>
        <v>30509.583333333332</v>
      </c>
    </row>
    <row r="170" spans="1:6">
      <c r="A170" s="1" t="s">
        <v>18</v>
      </c>
      <c r="B170" s="72">
        <f>AVERAGE(B54:B65)</f>
        <v>27629.666666666668</v>
      </c>
      <c r="C170" s="72">
        <f>AVERAGE(C54:C65)</f>
        <v>13919.25</v>
      </c>
      <c r="D170" s="72">
        <f>AVERAGE(D54:D65)</f>
        <v>31291.416666666668</v>
      </c>
    </row>
    <row r="171" spans="1:6">
      <c r="A171" s="1" t="s">
        <v>19</v>
      </c>
      <c r="B171" s="72">
        <f>AVERAGE(B66:B77)</f>
        <v>28996.166666666668</v>
      </c>
      <c r="C171" s="72">
        <f>AVERAGE(C66:C77)</f>
        <v>15638.916666666666</v>
      </c>
      <c r="D171" s="72">
        <f>AVERAGE(D66:D77)</f>
        <v>33568.833333333336</v>
      </c>
    </row>
    <row r="172" spans="1:6">
      <c r="A172" s="1" t="s">
        <v>20</v>
      </c>
      <c r="B172" s="72">
        <f>AVERAGE(B78:B89)</f>
        <v>32240.416666666668</v>
      </c>
      <c r="C172" s="72">
        <f>AVERAGE(C78:C89)</f>
        <v>18456.583333333332</v>
      </c>
      <c r="D172" s="72">
        <f>AVERAGE(D78:D89)</f>
        <v>37825.166666666664</v>
      </c>
    </row>
    <row r="173" spans="1:6">
      <c r="A173" s="1" t="s">
        <v>21</v>
      </c>
      <c r="B173" s="72">
        <f>AVERAGE(B90:B101)</f>
        <v>34879.666666666664</v>
      </c>
      <c r="C173" s="72">
        <f>AVERAGE(C90:C101)</f>
        <v>21429.083333333332</v>
      </c>
      <c r="D173" s="72">
        <f>AVERAGE(D90:D101)</f>
        <v>38966.583333333336</v>
      </c>
    </row>
    <row r="174" spans="1:6">
      <c r="A174" s="1" t="s">
        <v>22</v>
      </c>
      <c r="B174" s="72">
        <f>AVERAGE(B102:B113)</f>
        <v>39037.166666666664</v>
      </c>
      <c r="C174" s="72">
        <f>AVERAGE(C102:C113)</f>
        <v>24600.916666666668</v>
      </c>
      <c r="D174" s="72">
        <f>AVERAGE(D102:D113)</f>
        <v>41478.666666666664</v>
      </c>
    </row>
    <row r="175" spans="1:6">
      <c r="A175" s="1" t="s">
        <v>23</v>
      </c>
      <c r="B175" s="72">
        <f>AVERAGE(B115:B125)</f>
        <v>41950.454545454544</v>
      </c>
      <c r="C175" s="72">
        <f>AVERAGE(C115:C125)</f>
        <v>26918.272727272728</v>
      </c>
      <c r="D175" s="72">
        <f>AVERAGE(D115:D125)</f>
        <v>43881.818181818184</v>
      </c>
    </row>
    <row r="176" spans="1:6">
      <c r="A176" s="1" t="s">
        <v>24</v>
      </c>
      <c r="B176" s="72">
        <f>AVERAGE(B126:B137)</f>
        <v>41682.583333333336</v>
      </c>
      <c r="C176" s="72">
        <f>AVERAGE(C126:C137)</f>
        <v>28045.583333333332</v>
      </c>
      <c r="D176" s="72">
        <f>AVERAGE(D126:D137)</f>
        <v>47255.25</v>
      </c>
    </row>
    <row r="177" spans="1:4">
      <c r="A177" s="1" t="s">
        <v>25</v>
      </c>
      <c r="B177" s="72">
        <f>AVERAGE(B138:B149)</f>
        <v>40159</v>
      </c>
      <c r="C177" s="72">
        <f>AVERAGE(C138:C149)</f>
        <v>25062.75</v>
      </c>
      <c r="D177" s="72">
        <f>AVERAGE(D138:D149)</f>
        <v>42792.916666666664</v>
      </c>
    </row>
    <row r="178" spans="1:4">
      <c r="A178" s="1" t="s">
        <v>437</v>
      </c>
      <c r="B178" s="72">
        <f>AVERAGE(B150:B161)</f>
        <v>42235.166666666664</v>
      </c>
      <c r="C178" s="72">
        <f>AVERAGE(C150:C161)</f>
        <v>28992.25</v>
      </c>
      <c r="D178" s="72">
        <f t="shared" ref="D178" si="0">AVERAGE(D150:D161)</f>
        <v>43878.75</v>
      </c>
    </row>
    <row r="179" spans="1:4">
      <c r="A179" s="1" t="s">
        <v>479</v>
      </c>
      <c r="B179" s="72">
        <f>AVERAGE(B162:B164)</f>
        <v>41024.333333333336</v>
      </c>
      <c r="C179" s="72">
        <f>AVERAGE(C162:C164)</f>
        <v>32132</v>
      </c>
      <c r="D179" s="72">
        <f>AVERAGE(D162:D164)</f>
        <v>45324.333333333336</v>
      </c>
    </row>
    <row r="181" spans="1:4">
      <c r="A181" s="1" t="s">
        <v>236</v>
      </c>
      <c r="B181" s="7">
        <f>(B167-B166)/B166*100</f>
        <v>-1.0784004284908202</v>
      </c>
      <c r="C181" s="7">
        <f>(C167/C166-1)*100</f>
        <v>3.9262719353617026</v>
      </c>
      <c r="D181" s="7">
        <f>(D167/D166-1)*100</f>
        <v>2.6072259116300289</v>
      </c>
    </row>
    <row r="182" spans="1:4">
      <c r="A182" s="1" t="s">
        <v>237</v>
      </c>
      <c r="B182" s="7">
        <f t="shared" ref="B182:B192" si="1">(B168-B167)/B167*100</f>
        <v>0.36596390638673693</v>
      </c>
      <c r="C182" s="7">
        <f t="shared" ref="C182:D192" si="2">(C168/C167-1)*100</f>
        <v>22.068351149983801</v>
      </c>
      <c r="D182" s="7">
        <f>(D168/D167-1)*100</f>
        <v>3.4014042548220047</v>
      </c>
    </row>
    <row r="183" spans="1:4">
      <c r="A183" s="1" t="s">
        <v>238</v>
      </c>
      <c r="B183" s="7">
        <f t="shared" si="1"/>
        <v>2.7291819197718636</v>
      </c>
      <c r="C183" s="7">
        <f t="shared" si="2"/>
        <v>15.976414781397219</v>
      </c>
      <c r="D183" s="7">
        <f t="shared" si="2"/>
        <v>3.4123841212990946</v>
      </c>
    </row>
    <row r="184" spans="1:4">
      <c r="A184" s="1" t="s">
        <v>239</v>
      </c>
      <c r="B184" s="7">
        <f t="shared" si="1"/>
        <v>55.460112343745628</v>
      </c>
      <c r="C184" s="7">
        <f t="shared" si="2"/>
        <v>19.436678131413167</v>
      </c>
      <c r="D184" s="7">
        <f t="shared" si="2"/>
        <v>2.5625827950234381</v>
      </c>
    </row>
    <row r="185" spans="1:4">
      <c r="A185" s="1" t="s">
        <v>224</v>
      </c>
      <c r="B185" s="7">
        <f t="shared" si="1"/>
        <v>4.9457708501731226</v>
      </c>
      <c r="C185" s="7">
        <f t="shared" si="2"/>
        <v>12.354592860008019</v>
      </c>
      <c r="D185" s="7">
        <f t="shared" si="2"/>
        <v>7.2780874414442698</v>
      </c>
    </row>
    <row r="186" spans="1:4">
      <c r="A186" s="1" t="s">
        <v>225</v>
      </c>
      <c r="B186" s="7">
        <f t="shared" si="1"/>
        <v>11.188547911505543</v>
      </c>
      <c r="C186" s="7">
        <f t="shared" si="2"/>
        <v>18.017019507958242</v>
      </c>
      <c r="D186" s="7">
        <f t="shared" si="2"/>
        <v>12.679419898417654</v>
      </c>
    </row>
    <row r="187" spans="1:4">
      <c r="A187" s="1" t="s">
        <v>226</v>
      </c>
      <c r="B187" s="7">
        <f t="shared" si="1"/>
        <v>8.1861535081484043</v>
      </c>
      <c r="C187" s="7">
        <f t="shared" si="2"/>
        <v>16.1053643912064</v>
      </c>
      <c r="D187" s="7">
        <f t="shared" si="2"/>
        <v>3.0176117311666584</v>
      </c>
    </row>
    <row r="188" spans="1:4">
      <c r="A188" s="1" t="s">
        <v>227</v>
      </c>
      <c r="B188" s="7">
        <f t="shared" si="1"/>
        <v>11.919551983486082</v>
      </c>
      <c r="C188" s="7">
        <f t="shared" si="2"/>
        <v>14.801535296656819</v>
      </c>
      <c r="D188" s="7">
        <f t="shared" si="2"/>
        <v>6.4467631453446028</v>
      </c>
    </row>
    <row r="189" spans="1:4">
      <c r="A189" s="1" t="s">
        <v>228</v>
      </c>
      <c r="B189" s="7">
        <f t="shared" si="1"/>
        <v>7.4628568811462914</v>
      </c>
      <c r="C189" s="7">
        <f t="shared" si="2"/>
        <v>9.4197955791866619</v>
      </c>
      <c r="D189" s="7">
        <f t="shared" si="2"/>
        <v>5.7937048325682028</v>
      </c>
    </row>
    <row r="190" spans="1:4">
      <c r="A190" s="1" t="s">
        <v>229</v>
      </c>
      <c r="B190" s="7">
        <f t="shared" si="1"/>
        <v>-0.63854185854163292</v>
      </c>
      <c r="C190" s="7">
        <f t="shared" si="2"/>
        <v>4.1879009752302965</v>
      </c>
      <c r="D190" s="7">
        <f t="shared" si="2"/>
        <v>7.6875388440024839</v>
      </c>
    </row>
    <row r="191" spans="1:4">
      <c r="A191" s="1" t="s">
        <v>230</v>
      </c>
      <c r="B191" s="7">
        <f t="shared" si="1"/>
        <v>-3.6552037121819523</v>
      </c>
      <c r="C191" s="7">
        <f t="shared" si="2"/>
        <v>-10.635661586643174</v>
      </c>
      <c r="D191" s="7">
        <f t="shared" si="2"/>
        <v>-9.4430424838157343</v>
      </c>
    </row>
    <row r="192" spans="1:4">
      <c r="A192" s="1" t="s">
        <v>438</v>
      </c>
      <c r="B192" s="7">
        <f t="shared" si="1"/>
        <v>5.1698664475376983</v>
      </c>
      <c r="C192" s="7">
        <f>(C178/C177-1)*100</f>
        <v>15.678646597041435</v>
      </c>
      <c r="D192" s="7">
        <f t="shared" si="2"/>
        <v>2.5374137074866354</v>
      </c>
    </row>
    <row r="193" spans="1:4">
      <c r="A193" s="1" t="s">
        <v>480</v>
      </c>
      <c r="B193" s="7">
        <f>(B179-B178)/B178*100</f>
        <v>-2.8668842315447916</v>
      </c>
      <c r="C193" s="7">
        <f>(C179/C178-1)*100</f>
        <v>10.829618260052264</v>
      </c>
      <c r="D193" s="7">
        <f>(D179/D178-1)*100</f>
        <v>3.2944952473197953</v>
      </c>
    </row>
    <row r="194" spans="1:4">
      <c r="A194" s="1"/>
      <c r="B194" s="7"/>
      <c r="C194" s="7"/>
      <c r="D194" s="7"/>
    </row>
  </sheetData>
  <mergeCells count="1">
    <mergeCell ref="A1:D1"/>
  </mergeCells>
  <phoneticPr fontId="4" type="noConversion"/>
  <conditionalFormatting sqref="B138:B16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38:C16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38:D16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1"/>
  <sheetViews>
    <sheetView workbookViewId="0">
      <selection activeCell="E182" sqref="E182"/>
    </sheetView>
  </sheetViews>
  <sheetFormatPr defaultRowHeight="12.75"/>
  <cols>
    <col min="1" max="1" width="23.85546875" customWidth="1"/>
    <col min="2" max="2" width="26.42578125" customWidth="1"/>
    <col min="3" max="3" width="28.140625" customWidth="1"/>
    <col min="4" max="4" width="29.42578125" customWidth="1"/>
    <col min="5" max="5" width="26.7109375" customWidth="1"/>
  </cols>
  <sheetData>
    <row r="1" spans="1:5" ht="37.5" customHeight="1" thickBot="1">
      <c r="A1" s="299" t="s">
        <v>255</v>
      </c>
      <c r="B1" s="300"/>
      <c r="C1" s="300"/>
      <c r="D1" s="303"/>
      <c r="E1" s="304"/>
    </row>
    <row r="2" spans="1:5" ht="13.5" thickBot="1"/>
    <row r="3" spans="1:5">
      <c r="B3" s="73" t="s">
        <v>249</v>
      </c>
      <c r="C3" s="78" t="s">
        <v>251</v>
      </c>
      <c r="D3" s="78" t="s">
        <v>252</v>
      </c>
      <c r="E3" s="74" t="s">
        <v>253</v>
      </c>
    </row>
    <row r="4" spans="1:5" ht="13.5" thickBot="1">
      <c r="B4" s="75" t="s">
        <v>250</v>
      </c>
      <c r="C4" s="147" t="s">
        <v>352</v>
      </c>
      <c r="D4" s="79"/>
      <c r="E4" s="76" t="s">
        <v>254</v>
      </c>
    </row>
    <row r="5" spans="1:5" hidden="1"/>
    <row r="6" spans="1:5" hidden="1">
      <c r="A6" s="62">
        <v>35796</v>
      </c>
      <c r="B6" s="1">
        <v>5.7</v>
      </c>
      <c r="C6" s="7">
        <v>13.6</v>
      </c>
      <c r="D6" s="7">
        <f>C6-B6</f>
        <v>7.8999999999999995</v>
      </c>
      <c r="E6" s="7">
        <v>4.9409000000000001</v>
      </c>
    </row>
    <row r="7" spans="1:5" hidden="1">
      <c r="A7" s="62">
        <v>35827</v>
      </c>
      <c r="B7" s="1">
        <v>5.3</v>
      </c>
      <c r="C7" s="7">
        <v>13.52</v>
      </c>
      <c r="D7" s="7">
        <f t="shared" ref="D7:D70" si="0">C7-B7</f>
        <v>8.2199999999999989</v>
      </c>
      <c r="E7" s="7">
        <v>4.9390000000000001</v>
      </c>
    </row>
    <row r="8" spans="1:5" hidden="1">
      <c r="A8" s="62">
        <v>35855</v>
      </c>
      <c r="B8" s="1">
        <v>5.4</v>
      </c>
      <c r="C8" s="7">
        <v>13.31</v>
      </c>
      <c r="D8" s="7">
        <f t="shared" si="0"/>
        <v>7.91</v>
      </c>
      <c r="E8" s="7">
        <v>5.0365000000000002</v>
      </c>
    </row>
    <row r="9" spans="1:5" hidden="1">
      <c r="A9" s="62">
        <v>35886</v>
      </c>
      <c r="B9" s="1">
        <v>5</v>
      </c>
      <c r="C9" s="7">
        <v>13.09</v>
      </c>
      <c r="D9" s="7">
        <f t="shared" si="0"/>
        <v>8.09</v>
      </c>
      <c r="E9" s="7">
        <v>5.056</v>
      </c>
    </row>
    <row r="10" spans="1:5" hidden="1">
      <c r="A10" s="62">
        <v>35916</v>
      </c>
      <c r="B10" s="1">
        <v>5.0999999999999996</v>
      </c>
      <c r="C10" s="7">
        <v>15.574</v>
      </c>
      <c r="D10" s="7">
        <f t="shared" si="0"/>
        <v>10.474</v>
      </c>
      <c r="E10" s="7">
        <v>5.157</v>
      </c>
    </row>
    <row r="11" spans="1:5" hidden="1">
      <c r="A11" s="62">
        <v>35947</v>
      </c>
      <c r="B11" s="1">
        <v>5.2</v>
      </c>
      <c r="C11" s="7">
        <v>15.234999999999999</v>
      </c>
      <c r="D11" s="7">
        <f t="shared" si="0"/>
        <v>10.035</v>
      </c>
      <c r="E11" s="7">
        <v>5.8902000000000001</v>
      </c>
    </row>
    <row r="12" spans="1:5" hidden="1">
      <c r="A12" s="62">
        <v>35977</v>
      </c>
      <c r="B12" s="1">
        <v>6.6</v>
      </c>
      <c r="C12" s="7">
        <v>15.5</v>
      </c>
      <c r="D12" s="7">
        <f t="shared" si="0"/>
        <v>8.9</v>
      </c>
      <c r="E12" s="7">
        <v>6.1449999999999996</v>
      </c>
    </row>
    <row r="13" spans="1:5" hidden="1">
      <c r="A13" s="62">
        <v>36008</v>
      </c>
      <c r="B13" s="1">
        <v>7.6</v>
      </c>
      <c r="C13" s="7">
        <v>19.53</v>
      </c>
      <c r="D13" s="7">
        <f t="shared" si="0"/>
        <v>11.930000000000001</v>
      </c>
      <c r="E13" s="7">
        <v>6.4160000000000004</v>
      </c>
    </row>
    <row r="14" spans="1:5" hidden="1">
      <c r="A14" s="62">
        <v>36039</v>
      </c>
      <c r="B14" s="1">
        <v>9</v>
      </c>
      <c r="C14" s="7">
        <v>17.29</v>
      </c>
      <c r="D14" s="7">
        <f t="shared" si="0"/>
        <v>8.2899999999999991</v>
      </c>
      <c r="E14" s="7">
        <v>5.8752000000000004</v>
      </c>
    </row>
    <row r="15" spans="1:5" hidden="1">
      <c r="A15" s="62">
        <v>36069</v>
      </c>
      <c r="B15" s="1">
        <v>9</v>
      </c>
      <c r="C15" s="7">
        <v>15.51</v>
      </c>
      <c r="D15" s="7">
        <f t="shared" si="0"/>
        <v>6.51</v>
      </c>
      <c r="E15" s="7">
        <v>5.6452</v>
      </c>
    </row>
    <row r="16" spans="1:5" hidden="1">
      <c r="A16" s="62">
        <v>36100</v>
      </c>
      <c r="B16" s="1">
        <v>9.3000000000000007</v>
      </c>
      <c r="C16" s="7">
        <v>16.02</v>
      </c>
      <c r="D16" s="7">
        <f t="shared" si="0"/>
        <v>6.7199999999999989</v>
      </c>
      <c r="E16" s="7">
        <v>5.6951999999999998</v>
      </c>
    </row>
    <row r="17" spans="1:5" hidden="1">
      <c r="A17" s="62">
        <v>36130</v>
      </c>
      <c r="B17" s="1">
        <v>9</v>
      </c>
      <c r="C17" s="7">
        <v>15.885</v>
      </c>
      <c r="D17" s="7">
        <f t="shared" si="0"/>
        <v>6.8849999999999998</v>
      </c>
      <c r="E17" s="7">
        <v>5.8650000000000002</v>
      </c>
    </row>
    <row r="18" spans="1:5" hidden="1">
      <c r="A18" s="62">
        <v>36161</v>
      </c>
      <c r="B18" s="1">
        <v>8.9</v>
      </c>
      <c r="C18" s="7">
        <v>15.605</v>
      </c>
      <c r="D18" s="7">
        <f t="shared" si="0"/>
        <v>6.7050000000000001</v>
      </c>
      <c r="E18" s="7">
        <v>6.07</v>
      </c>
    </row>
    <row r="19" spans="1:5" hidden="1">
      <c r="A19" s="62">
        <v>36192</v>
      </c>
      <c r="B19" s="1">
        <v>8.6</v>
      </c>
      <c r="C19" s="7">
        <v>14.365</v>
      </c>
      <c r="D19" s="7">
        <f t="shared" si="0"/>
        <v>5.7650000000000006</v>
      </c>
      <c r="E19" s="7">
        <v>6.1775000000000002</v>
      </c>
    </row>
    <row r="20" spans="1:5" hidden="1">
      <c r="A20" s="62">
        <v>36220</v>
      </c>
      <c r="B20" s="1">
        <v>7.9</v>
      </c>
      <c r="C20" s="7">
        <v>14.82</v>
      </c>
      <c r="D20" s="7">
        <f t="shared" si="0"/>
        <v>6.92</v>
      </c>
      <c r="E20" s="7">
        <v>6.1849999999999996</v>
      </c>
    </row>
    <row r="21" spans="1:5" hidden="1">
      <c r="A21" s="62">
        <v>36251</v>
      </c>
      <c r="B21" s="1">
        <v>7.6</v>
      </c>
      <c r="C21" s="7">
        <v>14.6</v>
      </c>
      <c r="D21" s="7">
        <f t="shared" si="0"/>
        <v>7</v>
      </c>
      <c r="E21" s="7">
        <v>6.1052</v>
      </c>
    </row>
    <row r="22" spans="1:5" hidden="1">
      <c r="A22" s="62">
        <v>36281</v>
      </c>
      <c r="B22" s="1">
        <v>7</v>
      </c>
      <c r="C22" s="7">
        <v>15.09</v>
      </c>
      <c r="D22" s="7">
        <f t="shared" si="0"/>
        <v>8.09</v>
      </c>
      <c r="E22" s="7">
        <v>6.2074999999999996</v>
      </c>
    </row>
    <row r="23" spans="1:5" hidden="1">
      <c r="A23" s="62">
        <v>36312</v>
      </c>
      <c r="B23" s="1">
        <v>7.2</v>
      </c>
      <c r="C23" s="7">
        <v>15.175000000000001</v>
      </c>
      <c r="D23" s="7">
        <f t="shared" si="0"/>
        <v>7.9750000000000005</v>
      </c>
      <c r="E23" s="7">
        <v>6.0369999999999999</v>
      </c>
    </row>
    <row r="24" spans="1:5" hidden="1">
      <c r="A24" s="62">
        <v>36342</v>
      </c>
      <c r="B24" s="1">
        <v>4.9000000000000004</v>
      </c>
      <c r="C24" s="7">
        <v>15.195</v>
      </c>
      <c r="D24" s="7">
        <f t="shared" si="0"/>
        <v>10.295</v>
      </c>
      <c r="E24" s="7">
        <v>6.1550000000000002</v>
      </c>
    </row>
    <row r="25" spans="1:5" hidden="1">
      <c r="A25" s="62">
        <v>36373</v>
      </c>
      <c r="B25" s="1">
        <v>3.3</v>
      </c>
      <c r="C25" s="7">
        <v>15.215</v>
      </c>
      <c r="D25" s="7">
        <f t="shared" si="0"/>
        <v>11.914999999999999</v>
      </c>
      <c r="E25" s="7">
        <v>6.0875000000000004</v>
      </c>
    </row>
    <row r="26" spans="1:5" hidden="1">
      <c r="A26" s="62">
        <v>36404</v>
      </c>
      <c r="B26" s="1">
        <v>1.9</v>
      </c>
      <c r="C26" s="7">
        <v>15.015000000000001</v>
      </c>
      <c r="D26" s="7">
        <f t="shared" si="0"/>
        <v>13.115</v>
      </c>
      <c r="E26" s="7">
        <v>6.0011999999999999</v>
      </c>
    </row>
    <row r="27" spans="1:5" hidden="1">
      <c r="A27" s="62">
        <v>36434</v>
      </c>
      <c r="B27" s="1">
        <v>1.7</v>
      </c>
      <c r="C27" s="7">
        <v>14.85</v>
      </c>
      <c r="D27" s="7">
        <f t="shared" si="0"/>
        <v>13.15</v>
      </c>
      <c r="E27" s="7">
        <v>6.1317000000000004</v>
      </c>
    </row>
    <row r="28" spans="1:5" hidden="1">
      <c r="A28" s="62">
        <v>36465</v>
      </c>
      <c r="B28" s="1">
        <v>1.9</v>
      </c>
      <c r="C28" s="7">
        <v>14.32</v>
      </c>
      <c r="D28" s="7">
        <f t="shared" si="0"/>
        <v>12.42</v>
      </c>
      <c r="E28" s="7">
        <v>6.1619999999999999</v>
      </c>
    </row>
    <row r="29" spans="1:5" hidden="1">
      <c r="A29" s="62">
        <v>36495</v>
      </c>
      <c r="B29" s="1">
        <v>2.2000000000000002</v>
      </c>
      <c r="C29" s="7">
        <v>13.654999999999999</v>
      </c>
      <c r="D29" s="7">
        <f t="shared" si="0"/>
        <v>11.454999999999998</v>
      </c>
      <c r="E29" s="7">
        <v>6.15</v>
      </c>
    </row>
    <row r="30" spans="1:5" hidden="1">
      <c r="A30" s="62">
        <v>36526</v>
      </c>
      <c r="B30" s="1">
        <v>2.6</v>
      </c>
      <c r="C30" s="7">
        <v>13.744999999999999</v>
      </c>
      <c r="D30" s="7">
        <f t="shared" si="0"/>
        <v>11.145</v>
      </c>
      <c r="E30" s="7">
        <v>6.3112000000000004</v>
      </c>
    </row>
    <row r="31" spans="1:5" hidden="1">
      <c r="A31" s="62">
        <v>36557</v>
      </c>
      <c r="B31" s="1">
        <v>2.2999999999999998</v>
      </c>
      <c r="C31" s="7">
        <v>13.69</v>
      </c>
      <c r="D31" s="7">
        <f t="shared" si="0"/>
        <v>11.39</v>
      </c>
      <c r="E31" s="7">
        <v>6.3464999999999998</v>
      </c>
    </row>
    <row r="32" spans="1:5" hidden="1">
      <c r="A32" s="62">
        <v>36586</v>
      </c>
      <c r="B32" s="1">
        <v>3.4</v>
      </c>
      <c r="C32" s="7">
        <v>14.085000000000001</v>
      </c>
      <c r="D32" s="7">
        <f t="shared" si="0"/>
        <v>10.685</v>
      </c>
      <c r="E32" s="7">
        <v>6.5911999999999997</v>
      </c>
    </row>
    <row r="33" spans="1:6" hidden="1">
      <c r="A33" s="62">
        <v>36617</v>
      </c>
      <c r="B33" s="1">
        <v>4.5</v>
      </c>
      <c r="C33" s="7">
        <v>14.43</v>
      </c>
      <c r="D33" s="7">
        <f t="shared" si="0"/>
        <v>9.93</v>
      </c>
      <c r="E33" s="7">
        <v>6.8460000000000001</v>
      </c>
    </row>
    <row r="34" spans="1:6" hidden="1">
      <c r="A34" s="62">
        <v>36647</v>
      </c>
      <c r="B34" s="1">
        <v>5.0999999999999996</v>
      </c>
      <c r="C34" s="7">
        <v>14.365</v>
      </c>
      <c r="D34" s="7">
        <f t="shared" si="0"/>
        <v>9.2650000000000006</v>
      </c>
      <c r="E34" s="7">
        <v>6.9581</v>
      </c>
    </row>
    <row r="35" spans="1:6" hidden="1">
      <c r="A35" s="62">
        <v>36678</v>
      </c>
      <c r="B35" s="1">
        <v>5.2</v>
      </c>
      <c r="C35" s="7">
        <v>14.11</v>
      </c>
      <c r="D35" s="7">
        <f t="shared" si="0"/>
        <v>8.91</v>
      </c>
      <c r="E35" s="7">
        <v>6.7773000000000003</v>
      </c>
    </row>
    <row r="36" spans="1:6" hidden="1">
      <c r="A36" s="62">
        <v>36708</v>
      </c>
      <c r="B36" s="1">
        <v>6</v>
      </c>
      <c r="C36" s="7">
        <v>13.64</v>
      </c>
      <c r="D36" s="7">
        <f t="shared" si="0"/>
        <v>7.6400000000000006</v>
      </c>
      <c r="E36" s="7">
        <v>6.9550000000000001</v>
      </c>
    </row>
    <row r="37" spans="1:6" hidden="1">
      <c r="A37" s="62">
        <v>36739</v>
      </c>
      <c r="B37" s="1">
        <v>6.9</v>
      </c>
      <c r="C37" s="7">
        <v>13.44</v>
      </c>
      <c r="D37" s="7">
        <f t="shared" si="0"/>
        <v>6.5399999999999991</v>
      </c>
      <c r="E37" s="7">
        <v>6.9577</v>
      </c>
    </row>
    <row r="38" spans="1:6" hidden="1">
      <c r="A38" s="62">
        <v>36770</v>
      </c>
      <c r="B38" s="1">
        <v>6.9</v>
      </c>
      <c r="C38" s="7">
        <v>13.465</v>
      </c>
      <c r="D38" s="7">
        <f t="shared" si="0"/>
        <v>6.5649999999999995</v>
      </c>
      <c r="E38" s="7">
        <v>7.3037999999999998</v>
      </c>
    </row>
    <row r="39" spans="1:6" hidden="1">
      <c r="A39" s="62">
        <v>36800</v>
      </c>
      <c r="B39" s="1">
        <v>7</v>
      </c>
      <c r="C39" s="7">
        <v>13.78</v>
      </c>
      <c r="D39" s="7">
        <f t="shared" si="0"/>
        <v>6.7799999999999994</v>
      </c>
      <c r="E39" s="7">
        <v>7.55</v>
      </c>
    </row>
    <row r="40" spans="1:6" hidden="1">
      <c r="A40" s="62">
        <v>36831</v>
      </c>
      <c r="B40" s="1">
        <v>7</v>
      </c>
      <c r="C40" s="7">
        <v>13.225</v>
      </c>
      <c r="D40" s="7">
        <f t="shared" si="0"/>
        <v>6.2249999999999996</v>
      </c>
      <c r="E40" s="7">
        <v>7.7869999999999999</v>
      </c>
    </row>
    <row r="41" spans="1:6" hidden="1">
      <c r="A41" s="62">
        <v>36861</v>
      </c>
      <c r="B41" s="1">
        <v>7</v>
      </c>
      <c r="C41" s="7">
        <v>12.69</v>
      </c>
      <c r="D41" s="7">
        <f t="shared" si="0"/>
        <v>5.6899999999999995</v>
      </c>
      <c r="E41" s="7">
        <v>7.5670000000000002</v>
      </c>
    </row>
    <row r="42" spans="1:6" hidden="1">
      <c r="A42" s="62">
        <v>36892</v>
      </c>
      <c r="B42" s="1">
        <v>7.1</v>
      </c>
      <c r="C42" s="7">
        <v>12.365</v>
      </c>
      <c r="D42" s="7">
        <f t="shared" si="0"/>
        <v>5.2650000000000006</v>
      </c>
      <c r="E42" s="7">
        <v>7.7850000000000001</v>
      </c>
      <c r="F42" s="83"/>
    </row>
    <row r="43" spans="1:6" hidden="1">
      <c r="A43" s="62">
        <v>36923</v>
      </c>
      <c r="B43" s="1">
        <v>7.8</v>
      </c>
      <c r="C43" s="7">
        <v>11.64</v>
      </c>
      <c r="D43" s="7">
        <f t="shared" si="0"/>
        <v>3.8400000000000007</v>
      </c>
      <c r="E43" s="7">
        <v>7.71</v>
      </c>
      <c r="F43" s="83"/>
    </row>
    <row r="44" spans="1:6" hidden="1">
      <c r="A44" s="62">
        <v>36951</v>
      </c>
      <c r="B44" s="1">
        <v>7.4</v>
      </c>
      <c r="C44" s="7">
        <v>12.23</v>
      </c>
      <c r="D44" s="7">
        <f t="shared" si="0"/>
        <v>4.83</v>
      </c>
      <c r="E44" s="7">
        <v>8.0299999999999994</v>
      </c>
      <c r="F44" s="83"/>
    </row>
    <row r="45" spans="1:6" hidden="1">
      <c r="A45" s="62">
        <v>36982</v>
      </c>
      <c r="B45" s="1">
        <v>6.5</v>
      </c>
      <c r="C45" s="7">
        <v>12.085000000000001</v>
      </c>
      <c r="D45" s="7">
        <f t="shared" si="0"/>
        <v>5.5850000000000009</v>
      </c>
      <c r="E45" s="7">
        <v>8</v>
      </c>
      <c r="F45" s="83"/>
    </row>
    <row r="46" spans="1:6" hidden="1">
      <c r="A46" s="62">
        <v>37012</v>
      </c>
      <c r="B46" s="1">
        <v>6.4</v>
      </c>
      <c r="C46" s="7">
        <v>11.845000000000001</v>
      </c>
      <c r="D46" s="7">
        <f t="shared" si="0"/>
        <v>5.4450000000000003</v>
      </c>
      <c r="E46" s="7">
        <v>8.0024999999999995</v>
      </c>
      <c r="F46" s="83"/>
    </row>
    <row r="47" spans="1:6" hidden="1">
      <c r="A47" s="62">
        <v>37043</v>
      </c>
      <c r="B47" s="1">
        <v>6.3</v>
      </c>
      <c r="C47" s="7">
        <v>10.88</v>
      </c>
      <c r="D47" s="7">
        <f t="shared" si="0"/>
        <v>4.580000000000001</v>
      </c>
      <c r="E47" s="7">
        <v>8.0625</v>
      </c>
      <c r="F47" s="83"/>
    </row>
    <row r="48" spans="1:6" hidden="1">
      <c r="A48" s="62">
        <v>37073</v>
      </c>
      <c r="B48" s="1">
        <v>5.3</v>
      </c>
      <c r="C48" s="7">
        <v>10.635</v>
      </c>
      <c r="D48" s="7">
        <f t="shared" si="0"/>
        <v>5.335</v>
      </c>
      <c r="E48" s="7">
        <v>8.2249999999999996</v>
      </c>
      <c r="F48" s="83"/>
    </row>
    <row r="49" spans="1:6" hidden="1">
      <c r="A49" s="62">
        <v>37104</v>
      </c>
      <c r="B49" s="1">
        <v>4.5999999999999996</v>
      </c>
      <c r="C49" s="7">
        <v>10.86</v>
      </c>
      <c r="D49" s="7">
        <f t="shared" si="0"/>
        <v>6.26</v>
      </c>
      <c r="E49" s="7">
        <v>8.3650000000000002</v>
      </c>
      <c r="F49" s="83"/>
    </row>
    <row r="50" spans="1:6" hidden="1">
      <c r="A50" s="62">
        <v>37135</v>
      </c>
      <c r="B50" s="1">
        <v>4.4000000000000004</v>
      </c>
      <c r="C50" s="7">
        <v>10.74</v>
      </c>
      <c r="D50" s="7">
        <f t="shared" si="0"/>
        <v>6.34</v>
      </c>
      <c r="E50" s="7">
        <v>8.9864999999999995</v>
      </c>
      <c r="F50" s="83"/>
    </row>
    <row r="51" spans="1:6" hidden="1">
      <c r="A51" s="62">
        <v>37165</v>
      </c>
      <c r="B51" s="1">
        <v>4</v>
      </c>
      <c r="C51" s="7">
        <v>10.52</v>
      </c>
      <c r="D51" s="7">
        <f t="shared" si="0"/>
        <v>6.52</v>
      </c>
      <c r="E51" s="7">
        <v>9.4250000000000007</v>
      </c>
      <c r="F51" s="83"/>
    </row>
    <row r="52" spans="1:6" hidden="1">
      <c r="A52" s="62">
        <v>37196</v>
      </c>
      <c r="B52" s="1">
        <v>4.3</v>
      </c>
      <c r="C52" s="7">
        <v>10.315</v>
      </c>
      <c r="D52" s="7">
        <f t="shared" si="0"/>
        <v>6.0149999999999997</v>
      </c>
      <c r="E52" s="7">
        <v>10.2804</v>
      </c>
      <c r="F52" s="83"/>
    </row>
    <row r="53" spans="1:6" hidden="1">
      <c r="A53" s="62">
        <v>37226</v>
      </c>
      <c r="B53" s="1">
        <v>4.5999999999999996</v>
      </c>
      <c r="C53" s="7">
        <v>11.56</v>
      </c>
      <c r="D53" s="7">
        <f t="shared" si="0"/>
        <v>6.9600000000000009</v>
      </c>
      <c r="E53" s="7">
        <v>11.975</v>
      </c>
      <c r="F53" s="83"/>
    </row>
    <row r="54" spans="1:6" hidden="1">
      <c r="A54" s="62">
        <v>37257</v>
      </c>
      <c r="B54" s="1">
        <v>5</v>
      </c>
      <c r="C54" s="7">
        <v>12.15</v>
      </c>
      <c r="D54" s="7">
        <f t="shared" si="0"/>
        <v>7.15</v>
      </c>
      <c r="E54" s="7">
        <v>11.385</v>
      </c>
      <c r="F54" s="83"/>
    </row>
    <row r="55" spans="1:6" hidden="1">
      <c r="A55" s="62">
        <v>37288</v>
      </c>
      <c r="B55" s="1">
        <v>5.9</v>
      </c>
      <c r="C55" s="7">
        <v>12.5</v>
      </c>
      <c r="D55" s="7">
        <f t="shared" si="0"/>
        <v>6.6</v>
      </c>
      <c r="E55" s="7">
        <v>11.404999999999999</v>
      </c>
      <c r="F55" s="83"/>
    </row>
    <row r="56" spans="1:6" hidden="1">
      <c r="A56" s="62">
        <v>37316</v>
      </c>
      <c r="B56" s="1">
        <v>6.2</v>
      </c>
      <c r="C56" s="7">
        <v>13.17</v>
      </c>
      <c r="D56" s="7">
        <f t="shared" si="0"/>
        <v>6.97</v>
      </c>
      <c r="E56" s="7">
        <v>11.486000000000001</v>
      </c>
      <c r="F56" s="83"/>
    </row>
    <row r="57" spans="1:6" hidden="1">
      <c r="A57" s="62">
        <v>37347</v>
      </c>
      <c r="B57" s="1">
        <v>7.4</v>
      </c>
      <c r="C57" s="7">
        <v>11.8</v>
      </c>
      <c r="D57" s="7">
        <f t="shared" si="0"/>
        <v>4.4000000000000004</v>
      </c>
      <c r="E57" s="7">
        <v>10.65</v>
      </c>
      <c r="F57" s="83"/>
    </row>
    <row r="58" spans="1:6" hidden="1">
      <c r="A58" s="62">
        <v>37377</v>
      </c>
      <c r="B58" s="1">
        <v>7.8</v>
      </c>
      <c r="C58" s="7">
        <v>11.6</v>
      </c>
      <c r="D58" s="7">
        <f t="shared" si="0"/>
        <v>3.8</v>
      </c>
      <c r="E58" s="7">
        <v>9.7100000000000009</v>
      </c>
      <c r="F58" s="83"/>
    </row>
    <row r="59" spans="1:6" hidden="1">
      <c r="A59" s="62">
        <v>37408</v>
      </c>
      <c r="B59" s="1">
        <v>8</v>
      </c>
      <c r="C59" s="7">
        <v>11.72</v>
      </c>
      <c r="D59" s="7">
        <f t="shared" si="0"/>
        <v>3.7200000000000006</v>
      </c>
      <c r="E59" s="7">
        <v>10.38</v>
      </c>
      <c r="F59" s="83"/>
    </row>
    <row r="60" spans="1:6" hidden="1">
      <c r="A60" s="62">
        <v>37438</v>
      </c>
      <c r="B60" s="1">
        <v>9.6</v>
      </c>
      <c r="C60" s="7">
        <v>10.99</v>
      </c>
      <c r="D60" s="7">
        <f t="shared" si="0"/>
        <v>1.3900000000000006</v>
      </c>
      <c r="E60" s="7">
        <v>10.16</v>
      </c>
      <c r="F60" s="83"/>
    </row>
    <row r="61" spans="1:6" hidden="1">
      <c r="A61" s="62">
        <v>37469</v>
      </c>
      <c r="B61" s="1">
        <v>10.4</v>
      </c>
      <c r="C61" s="7">
        <v>11.28</v>
      </c>
      <c r="D61" s="7">
        <f t="shared" si="0"/>
        <v>0.87999999999999901</v>
      </c>
      <c r="E61" s="7">
        <v>10.574</v>
      </c>
      <c r="F61" s="83"/>
    </row>
    <row r="62" spans="1:6" hidden="1">
      <c r="A62" s="62">
        <v>37500</v>
      </c>
      <c r="B62" s="1">
        <v>11.2</v>
      </c>
      <c r="C62" s="7">
        <v>11.26</v>
      </c>
      <c r="D62" s="7">
        <f t="shared" si="0"/>
        <v>6.0000000000000497E-2</v>
      </c>
      <c r="E62" s="7">
        <v>10.56</v>
      </c>
      <c r="F62" s="83"/>
    </row>
    <row r="63" spans="1:6" hidden="1">
      <c r="A63" s="62">
        <v>37530</v>
      </c>
      <c r="B63" s="1">
        <v>13</v>
      </c>
      <c r="C63" s="7">
        <v>11.21</v>
      </c>
      <c r="D63" s="7">
        <f t="shared" si="0"/>
        <v>-1.7899999999999991</v>
      </c>
      <c r="E63" s="7">
        <v>10.116</v>
      </c>
      <c r="F63" s="83"/>
    </row>
    <row r="64" spans="1:6" hidden="1">
      <c r="A64" s="62">
        <v>37561</v>
      </c>
      <c r="B64" s="1">
        <v>12.9</v>
      </c>
      <c r="C64" s="7">
        <v>10.46</v>
      </c>
      <c r="D64" s="7">
        <f t="shared" si="0"/>
        <v>-2.4399999999999995</v>
      </c>
      <c r="E64" s="7">
        <v>9.2764000000000006</v>
      </c>
      <c r="F64" s="83"/>
    </row>
    <row r="65" spans="1:6" hidden="1">
      <c r="A65" s="62">
        <v>37591</v>
      </c>
      <c r="B65" s="1">
        <v>12.4</v>
      </c>
      <c r="C65" s="7">
        <v>10.44</v>
      </c>
      <c r="D65" s="7">
        <f t="shared" si="0"/>
        <v>-1.9600000000000009</v>
      </c>
      <c r="E65" s="7">
        <v>8.6292000000000009</v>
      </c>
      <c r="F65" s="83"/>
    </row>
    <row r="66" spans="1:6" hidden="1">
      <c r="A66" s="62">
        <v>37622</v>
      </c>
      <c r="B66" s="1">
        <v>11.6</v>
      </c>
      <c r="C66" s="7">
        <v>9.92</v>
      </c>
      <c r="D66" s="7">
        <f t="shared" si="0"/>
        <v>-1.6799999999999997</v>
      </c>
      <c r="E66" s="7">
        <v>8.5681999999999992</v>
      </c>
      <c r="F66" s="83"/>
    </row>
    <row r="67" spans="1:6" hidden="1">
      <c r="A67" s="62">
        <v>37653</v>
      </c>
      <c r="B67" s="1">
        <v>10.3</v>
      </c>
      <c r="C67" s="7">
        <v>9.8699999999999992</v>
      </c>
      <c r="D67" s="7">
        <f t="shared" si="0"/>
        <v>-0.43000000000000149</v>
      </c>
      <c r="E67" s="7">
        <v>7.9965000000000002</v>
      </c>
      <c r="F67" s="83"/>
    </row>
    <row r="68" spans="1:6" hidden="1">
      <c r="A68" s="62">
        <v>37681</v>
      </c>
      <c r="B68" s="1">
        <v>10.199999999999999</v>
      </c>
      <c r="C68" s="7">
        <v>9.8800000000000008</v>
      </c>
      <c r="D68" s="7">
        <f t="shared" si="0"/>
        <v>-0.31999999999999851</v>
      </c>
      <c r="E68" s="7">
        <v>7.9886999999999997</v>
      </c>
      <c r="F68" s="83"/>
    </row>
    <row r="69" spans="1:6" hidden="1">
      <c r="A69" s="62">
        <v>37712</v>
      </c>
      <c r="B69" s="1">
        <v>8.8000000000000007</v>
      </c>
      <c r="C69" s="7">
        <v>9.7899999999999991</v>
      </c>
      <c r="D69" s="7">
        <f t="shared" si="0"/>
        <v>0.98999999999999844</v>
      </c>
      <c r="E69" s="7">
        <v>7.1025</v>
      </c>
      <c r="F69" s="83"/>
    </row>
    <row r="70" spans="1:6" hidden="1">
      <c r="A70" s="62">
        <v>37742</v>
      </c>
      <c r="B70" s="1">
        <v>7.8</v>
      </c>
      <c r="C70" s="7">
        <v>9.4700000000000006</v>
      </c>
      <c r="D70" s="7">
        <f t="shared" si="0"/>
        <v>1.6700000000000008</v>
      </c>
      <c r="E70" s="7">
        <v>7.9103000000000003</v>
      </c>
      <c r="F70" s="83"/>
    </row>
    <row r="71" spans="1:6" hidden="1">
      <c r="A71" s="62">
        <v>37773</v>
      </c>
      <c r="B71" s="1">
        <v>6.7</v>
      </c>
      <c r="C71" s="7">
        <v>9.4149999999999991</v>
      </c>
      <c r="D71" s="7">
        <f t="shared" ref="D71:D134" si="1">C71-B71</f>
        <v>2.714999999999999</v>
      </c>
      <c r="E71" s="7">
        <v>7.4679000000000002</v>
      </c>
      <c r="F71" s="83"/>
    </row>
    <row r="72" spans="1:6" hidden="1">
      <c r="A72" s="62">
        <v>37803</v>
      </c>
      <c r="B72" s="1">
        <v>5.2</v>
      </c>
      <c r="C72" s="7">
        <v>9.5250000000000004</v>
      </c>
      <c r="D72" s="7">
        <f t="shared" si="1"/>
        <v>4.3250000000000002</v>
      </c>
      <c r="E72" s="7">
        <v>7.3550000000000004</v>
      </c>
      <c r="F72" s="83"/>
    </row>
    <row r="73" spans="1:6" hidden="1">
      <c r="A73" s="62">
        <v>37834</v>
      </c>
      <c r="B73" s="1">
        <v>5.0999999999999996</v>
      </c>
      <c r="C73" s="7">
        <v>9.625</v>
      </c>
      <c r="D73" s="7">
        <f t="shared" si="1"/>
        <v>4.5250000000000004</v>
      </c>
      <c r="E73" s="7">
        <v>7.3550000000000004</v>
      </c>
      <c r="F73" s="83"/>
    </row>
    <row r="74" spans="1:6" hidden="1">
      <c r="A74" s="62">
        <v>37865</v>
      </c>
      <c r="B74" s="1">
        <v>3.7</v>
      </c>
      <c r="C74" s="7">
        <v>9.4949999999999992</v>
      </c>
      <c r="D74" s="7">
        <f t="shared" si="1"/>
        <v>5.794999999999999</v>
      </c>
      <c r="E74" s="7">
        <v>7.1176000000000004</v>
      </c>
      <c r="F74" s="83"/>
    </row>
    <row r="75" spans="1:6" hidden="1">
      <c r="A75" s="62">
        <v>37895</v>
      </c>
      <c r="B75" s="1">
        <v>1.5</v>
      </c>
      <c r="C75" s="7">
        <v>9.18</v>
      </c>
      <c r="D75" s="7">
        <f t="shared" si="1"/>
        <v>7.68</v>
      </c>
      <c r="E75" s="7">
        <v>6.9153000000000002</v>
      </c>
      <c r="F75" s="83"/>
    </row>
    <row r="76" spans="1:6" hidden="1">
      <c r="A76" s="62">
        <v>37926</v>
      </c>
      <c r="B76" s="1">
        <v>0.4</v>
      </c>
      <c r="C76" s="7">
        <v>9.2100000000000009</v>
      </c>
      <c r="D76" s="7">
        <f t="shared" si="1"/>
        <v>8.81</v>
      </c>
      <c r="E76" s="7">
        <v>6.4276</v>
      </c>
      <c r="F76" s="83"/>
    </row>
    <row r="77" spans="1:6" hidden="1">
      <c r="A77" s="62">
        <v>37956</v>
      </c>
      <c r="B77" s="1">
        <v>0.3</v>
      </c>
      <c r="C77" s="7">
        <v>9.125</v>
      </c>
      <c r="D77" s="7">
        <f t="shared" si="1"/>
        <v>8.8249999999999993</v>
      </c>
      <c r="E77" s="7">
        <v>6.6401000000000003</v>
      </c>
      <c r="F77" s="83"/>
    </row>
    <row r="78" spans="1:6" hidden="1">
      <c r="A78" s="62">
        <v>37987</v>
      </c>
      <c r="B78" s="1">
        <v>0.2</v>
      </c>
      <c r="C78" s="7">
        <v>9.59</v>
      </c>
      <c r="D78" s="7">
        <f t="shared" si="1"/>
        <v>9.39</v>
      </c>
      <c r="E78" s="7">
        <v>7.0270000000000001</v>
      </c>
      <c r="F78" s="83"/>
    </row>
    <row r="79" spans="1:6" hidden="1">
      <c r="A79" s="62">
        <v>38018</v>
      </c>
      <c r="B79" s="1">
        <v>0.7</v>
      </c>
      <c r="C79" s="7">
        <v>9.4749999999999996</v>
      </c>
      <c r="D79" s="7">
        <f t="shared" si="1"/>
        <v>8.7750000000000004</v>
      </c>
      <c r="E79" s="7">
        <v>6.6449999999999996</v>
      </c>
      <c r="F79" s="83"/>
    </row>
    <row r="80" spans="1:6" hidden="1">
      <c r="A80" s="62">
        <v>38047</v>
      </c>
      <c r="B80" s="1">
        <v>0.4</v>
      </c>
      <c r="C80" s="7">
        <v>9.7200000000000006</v>
      </c>
      <c r="D80" s="7">
        <f t="shared" si="1"/>
        <v>9.32</v>
      </c>
      <c r="E80" s="7">
        <v>6.3326000000000002</v>
      </c>
      <c r="F80" s="83"/>
    </row>
    <row r="81" spans="1:6" hidden="1">
      <c r="A81" s="62">
        <v>38078</v>
      </c>
      <c r="B81" s="1">
        <v>0.2</v>
      </c>
      <c r="C81" s="7">
        <v>10.065</v>
      </c>
      <c r="D81" s="7">
        <f t="shared" si="1"/>
        <v>9.8650000000000002</v>
      </c>
      <c r="E81" s="7">
        <v>6.8826000000000001</v>
      </c>
      <c r="F81" s="83"/>
    </row>
    <row r="82" spans="1:6" hidden="1">
      <c r="A82" s="62">
        <v>38108</v>
      </c>
      <c r="B82" s="1">
        <v>0.6</v>
      </c>
      <c r="C82" s="7">
        <v>10.23</v>
      </c>
      <c r="D82" s="7">
        <f t="shared" si="1"/>
        <v>9.6300000000000008</v>
      </c>
      <c r="E82" s="7">
        <v>6.5110999999999999</v>
      </c>
      <c r="F82" s="83"/>
    </row>
    <row r="83" spans="1:6" hidden="1">
      <c r="A83" s="62">
        <v>38139</v>
      </c>
      <c r="B83" s="1">
        <v>1.2</v>
      </c>
      <c r="C83" s="7">
        <v>10.199999999999999</v>
      </c>
      <c r="D83" s="7">
        <f t="shared" si="1"/>
        <v>9</v>
      </c>
      <c r="E83" s="7">
        <v>6.2488000000000001</v>
      </c>
      <c r="F83" s="83"/>
    </row>
    <row r="84" spans="1:6" hidden="1">
      <c r="A84" s="62">
        <v>38169</v>
      </c>
      <c r="B84" s="1">
        <v>1.6</v>
      </c>
      <c r="C84" s="7">
        <v>10.02</v>
      </c>
      <c r="D84" s="7">
        <f t="shared" si="1"/>
        <v>8.42</v>
      </c>
      <c r="E84" s="7">
        <v>6.2561</v>
      </c>
      <c r="F84" s="83"/>
    </row>
    <row r="85" spans="1:6" hidden="1">
      <c r="A85" s="62">
        <v>38200</v>
      </c>
      <c r="B85" s="1">
        <v>1</v>
      </c>
      <c r="C85" s="7">
        <v>9.5350000000000001</v>
      </c>
      <c r="D85" s="7">
        <f t="shared" si="1"/>
        <v>8.5350000000000001</v>
      </c>
      <c r="E85" s="7">
        <v>6.7176</v>
      </c>
      <c r="F85" s="83"/>
    </row>
    <row r="86" spans="1:6" hidden="1">
      <c r="A86" s="62">
        <v>38231</v>
      </c>
      <c r="B86" s="1">
        <v>1.3</v>
      </c>
      <c r="C86" s="7">
        <v>9.36</v>
      </c>
      <c r="D86" s="7">
        <f t="shared" si="1"/>
        <v>8.0599999999999987</v>
      </c>
      <c r="E86" s="7">
        <v>6.4387999999999996</v>
      </c>
      <c r="F86" s="83"/>
    </row>
    <row r="87" spans="1:6" hidden="1">
      <c r="A87" s="62">
        <v>38261</v>
      </c>
      <c r="B87" s="1">
        <v>2.4</v>
      </c>
      <c r="C87" s="7">
        <v>9.0150000000000006</v>
      </c>
      <c r="D87" s="7">
        <f t="shared" si="1"/>
        <v>6.6150000000000002</v>
      </c>
      <c r="E87" s="7">
        <v>6.1406000000000001</v>
      </c>
      <c r="F87" s="83"/>
    </row>
    <row r="88" spans="1:6" hidden="1">
      <c r="A88" s="62">
        <v>38292</v>
      </c>
      <c r="B88" s="1">
        <v>3.7</v>
      </c>
      <c r="C88" s="7">
        <v>8.6750000000000007</v>
      </c>
      <c r="D88" s="7">
        <f t="shared" si="1"/>
        <v>4.9750000000000005</v>
      </c>
      <c r="E88" s="7">
        <v>5.8125999999999998</v>
      </c>
      <c r="F88" s="83"/>
    </row>
    <row r="89" spans="1:6" hidden="1">
      <c r="A89" s="62">
        <v>38322</v>
      </c>
      <c r="B89" s="1">
        <v>3.4</v>
      </c>
      <c r="C89" s="7">
        <v>8.1150000000000002</v>
      </c>
      <c r="D89" s="7">
        <f t="shared" si="1"/>
        <v>4.7149999999999999</v>
      </c>
      <c r="E89" s="7">
        <v>5.6451000000000002</v>
      </c>
      <c r="F89" s="83"/>
    </row>
    <row r="90" spans="1:6" hidden="1">
      <c r="A90" s="62">
        <v>38353</v>
      </c>
      <c r="B90" s="1">
        <v>3</v>
      </c>
      <c r="C90" s="7">
        <v>7.9550000000000001</v>
      </c>
      <c r="D90" s="7">
        <f t="shared" si="1"/>
        <v>4.9550000000000001</v>
      </c>
      <c r="E90" s="7">
        <v>5.9576000000000002</v>
      </c>
      <c r="F90" s="83"/>
    </row>
    <row r="91" spans="1:6" hidden="1">
      <c r="A91" s="62">
        <v>38384</v>
      </c>
      <c r="B91" s="1">
        <v>2.6</v>
      </c>
      <c r="C91" s="7">
        <v>7.67</v>
      </c>
      <c r="D91" s="7">
        <f t="shared" si="1"/>
        <v>5.07</v>
      </c>
      <c r="E91" s="7">
        <v>5.7888000000000002</v>
      </c>
      <c r="F91" s="83"/>
    </row>
    <row r="92" spans="1:6" hidden="1">
      <c r="A92" s="62">
        <v>38412</v>
      </c>
      <c r="B92" s="1">
        <v>3</v>
      </c>
      <c r="C92" s="7">
        <v>8.5749999999999993</v>
      </c>
      <c r="D92" s="7">
        <f t="shared" si="1"/>
        <v>5.5749999999999993</v>
      </c>
      <c r="E92" s="7">
        <v>6.2210000000000001</v>
      </c>
      <c r="F92" s="83"/>
    </row>
    <row r="93" spans="1:6" hidden="1">
      <c r="A93" s="62">
        <v>38443</v>
      </c>
      <c r="B93" s="1">
        <v>3.4</v>
      </c>
      <c r="C93" s="7">
        <v>8.3249999999999993</v>
      </c>
      <c r="D93" s="7">
        <f t="shared" si="1"/>
        <v>4.9249999999999989</v>
      </c>
      <c r="E93" s="7">
        <v>6.0776000000000003</v>
      </c>
      <c r="F93" s="83"/>
    </row>
    <row r="94" spans="1:6" hidden="1">
      <c r="A94" s="62">
        <v>38473</v>
      </c>
      <c r="B94" s="1">
        <v>3.3</v>
      </c>
      <c r="C94" s="7">
        <v>8.4550000000000001</v>
      </c>
      <c r="D94" s="7">
        <f t="shared" si="1"/>
        <v>5.1550000000000002</v>
      </c>
      <c r="E94" s="7">
        <v>6.7461000000000002</v>
      </c>
      <c r="F94" s="83"/>
    </row>
    <row r="95" spans="1:6" hidden="1">
      <c r="A95" s="62">
        <v>38504</v>
      </c>
      <c r="B95" s="1">
        <v>2.8</v>
      </c>
      <c r="C95" s="7">
        <v>8</v>
      </c>
      <c r="D95" s="7">
        <f t="shared" si="1"/>
        <v>5.2</v>
      </c>
      <c r="E95" s="7">
        <v>6.6692</v>
      </c>
      <c r="F95" s="83"/>
    </row>
    <row r="96" spans="1:6" hidden="1">
      <c r="A96" s="62">
        <v>38534</v>
      </c>
      <c r="B96" s="1">
        <v>3.4</v>
      </c>
      <c r="C96" s="7">
        <v>7.9</v>
      </c>
      <c r="D96" s="7">
        <f t="shared" si="1"/>
        <v>4.5</v>
      </c>
      <c r="E96" s="7">
        <v>6.5778999999999996</v>
      </c>
      <c r="F96" s="83"/>
    </row>
    <row r="97" spans="1:6" hidden="1">
      <c r="A97" s="62">
        <v>38565</v>
      </c>
      <c r="B97" s="1">
        <v>3.9</v>
      </c>
      <c r="C97" s="7">
        <v>8.01</v>
      </c>
      <c r="D97" s="7">
        <f t="shared" si="1"/>
        <v>4.1099999999999994</v>
      </c>
      <c r="E97" s="7">
        <v>6.5274999999999999</v>
      </c>
      <c r="F97" s="83"/>
    </row>
    <row r="98" spans="1:6" hidden="1">
      <c r="A98" s="62">
        <v>38596</v>
      </c>
      <c r="B98" s="1">
        <v>4.4000000000000004</v>
      </c>
      <c r="C98" s="7">
        <v>8.1</v>
      </c>
      <c r="D98" s="7">
        <f t="shared" si="1"/>
        <v>3.6999999999999993</v>
      </c>
      <c r="E98" s="7">
        <v>6.3550000000000004</v>
      </c>
      <c r="F98" s="83"/>
    </row>
    <row r="99" spans="1:6" hidden="1">
      <c r="A99" s="62">
        <v>38626</v>
      </c>
      <c r="B99" s="1">
        <v>4</v>
      </c>
      <c r="C99" s="7">
        <v>8.0749999999999993</v>
      </c>
      <c r="D99" s="7">
        <f t="shared" si="1"/>
        <v>4.0749999999999993</v>
      </c>
      <c r="E99" s="7">
        <v>6.7092999999999998</v>
      </c>
      <c r="F99" s="83"/>
    </row>
    <row r="100" spans="1:6" hidden="1">
      <c r="A100" s="62">
        <v>38657</v>
      </c>
      <c r="B100" s="1">
        <v>3.4</v>
      </c>
      <c r="C100" s="7">
        <v>7.7450000000000001</v>
      </c>
      <c r="D100" s="7">
        <f t="shared" si="1"/>
        <v>4.3450000000000006</v>
      </c>
      <c r="E100" s="7">
        <v>6.4611000000000001</v>
      </c>
      <c r="F100" s="83"/>
    </row>
    <row r="101" spans="1:6" hidden="1">
      <c r="A101" s="62">
        <v>38687</v>
      </c>
      <c r="B101" s="1">
        <v>3.6</v>
      </c>
      <c r="C101" s="7">
        <v>7.46</v>
      </c>
      <c r="D101" s="7">
        <f t="shared" si="1"/>
        <v>3.86</v>
      </c>
      <c r="E101" s="7">
        <v>6.3179999999999996</v>
      </c>
      <c r="F101" s="83"/>
    </row>
    <row r="102" spans="1:6" hidden="1">
      <c r="A102" s="62">
        <v>38718</v>
      </c>
      <c r="B102" s="1">
        <v>4</v>
      </c>
      <c r="C102" s="7">
        <v>7.3849999999999998</v>
      </c>
      <c r="D102" s="7">
        <f t="shared" si="1"/>
        <v>3.3849999999999998</v>
      </c>
      <c r="E102" s="7">
        <v>6.0915999999999997</v>
      </c>
      <c r="F102" s="83"/>
    </row>
    <row r="103" spans="1:6" hidden="1">
      <c r="A103" s="62">
        <v>38749</v>
      </c>
      <c r="B103" s="1">
        <v>3.9</v>
      </c>
      <c r="C103" s="7">
        <v>7.3250000000000002</v>
      </c>
      <c r="D103" s="7">
        <f t="shared" si="1"/>
        <v>3.4250000000000003</v>
      </c>
      <c r="E103" s="7">
        <v>6.1661999999999999</v>
      </c>
      <c r="F103" s="83"/>
    </row>
    <row r="104" spans="1:6" hidden="1">
      <c r="A104" s="62">
        <v>38777</v>
      </c>
      <c r="B104" s="1">
        <v>3.4</v>
      </c>
      <c r="C104" s="7">
        <v>7.5049999999999999</v>
      </c>
      <c r="D104" s="7">
        <f t="shared" si="1"/>
        <v>4.1050000000000004</v>
      </c>
      <c r="E104" s="7">
        <v>6.1444999999999999</v>
      </c>
      <c r="F104" s="83"/>
    </row>
    <row r="105" spans="1:6" hidden="1">
      <c r="A105" s="62">
        <v>38808</v>
      </c>
      <c r="B105" s="1">
        <v>3.3</v>
      </c>
      <c r="C105" s="7">
        <v>7.3849999999999998</v>
      </c>
      <c r="D105" s="7">
        <f t="shared" si="1"/>
        <v>4.085</v>
      </c>
      <c r="E105" s="7">
        <v>6.0213000000000001</v>
      </c>
      <c r="F105" s="83"/>
    </row>
    <row r="106" spans="1:6" hidden="1">
      <c r="A106" s="62">
        <v>38838</v>
      </c>
      <c r="B106" s="1">
        <v>3.3</v>
      </c>
      <c r="C106" s="7">
        <v>7.7450000000000001</v>
      </c>
      <c r="D106" s="7">
        <f t="shared" si="1"/>
        <v>4.4450000000000003</v>
      </c>
      <c r="E106" s="7">
        <v>6.7064000000000004</v>
      </c>
      <c r="F106" s="83"/>
    </row>
    <row r="107" spans="1:6" hidden="1">
      <c r="A107" s="62">
        <v>38869</v>
      </c>
      <c r="B107" s="1">
        <v>3.9</v>
      </c>
      <c r="C107" s="7">
        <v>8.65</v>
      </c>
      <c r="D107" s="7">
        <f t="shared" si="1"/>
        <v>4.75</v>
      </c>
      <c r="E107" s="7">
        <v>7.1627999999999998</v>
      </c>
      <c r="F107" s="83"/>
    </row>
    <row r="108" spans="1:6" hidden="1">
      <c r="A108" s="62">
        <v>38899</v>
      </c>
      <c r="B108" s="1">
        <v>4.9000000000000004</v>
      </c>
      <c r="C108" s="7">
        <v>8.65</v>
      </c>
      <c r="D108" s="7">
        <f t="shared" si="1"/>
        <v>3.75</v>
      </c>
      <c r="E108" s="7">
        <v>6.9226000000000001</v>
      </c>
      <c r="F108" s="83"/>
    </row>
    <row r="109" spans="1:6" hidden="1">
      <c r="A109" s="62">
        <v>38930</v>
      </c>
      <c r="B109" s="1">
        <v>5</v>
      </c>
      <c r="C109" s="7">
        <v>8.7750000000000004</v>
      </c>
      <c r="D109" s="7">
        <f t="shared" si="1"/>
        <v>3.7750000000000004</v>
      </c>
      <c r="E109" s="7">
        <v>7.2035999999999998</v>
      </c>
      <c r="F109" s="83"/>
    </row>
    <row r="110" spans="1:6" hidden="1">
      <c r="A110" s="62">
        <v>38961</v>
      </c>
      <c r="B110" s="1">
        <v>5.4</v>
      </c>
      <c r="C110" s="7">
        <v>8.6300000000000008</v>
      </c>
      <c r="D110" s="7">
        <f t="shared" si="1"/>
        <v>3.2300000000000004</v>
      </c>
      <c r="E110" s="7">
        <v>7.7549999999999999</v>
      </c>
      <c r="F110" s="83"/>
    </row>
    <row r="111" spans="1:6" hidden="1">
      <c r="A111" s="62">
        <v>38991</v>
      </c>
      <c r="B111" s="1">
        <v>5.3</v>
      </c>
      <c r="C111" s="7">
        <v>8.0850000000000009</v>
      </c>
      <c r="D111" s="7">
        <f t="shared" si="1"/>
        <v>2.785000000000001</v>
      </c>
      <c r="E111" s="7">
        <v>7.3597999999999999</v>
      </c>
      <c r="F111" s="83"/>
    </row>
    <row r="112" spans="1:6" hidden="1">
      <c r="A112" s="62">
        <v>39022</v>
      </c>
      <c r="B112" s="1">
        <v>5.4</v>
      </c>
      <c r="C112" s="7">
        <v>8.0250000000000004</v>
      </c>
      <c r="D112" s="7">
        <f t="shared" si="1"/>
        <v>2.625</v>
      </c>
      <c r="E112" s="7">
        <v>7.1576000000000004</v>
      </c>
      <c r="F112" s="83"/>
    </row>
    <row r="113" spans="1:6" hidden="1">
      <c r="A113" s="62">
        <v>39052</v>
      </c>
      <c r="B113" s="1">
        <v>5.4</v>
      </c>
      <c r="C113" s="7">
        <v>7.85</v>
      </c>
      <c r="D113" s="7">
        <f t="shared" si="1"/>
        <v>2.4499999999999993</v>
      </c>
      <c r="E113" s="7">
        <v>7.0496999999999996</v>
      </c>
      <c r="F113" s="83"/>
    </row>
    <row r="114" spans="1:6" hidden="1">
      <c r="A114" s="62">
        <v>39083</v>
      </c>
      <c r="B114" s="1">
        <v>5.8</v>
      </c>
      <c r="C114" s="7">
        <v>7.8</v>
      </c>
      <c r="D114" s="7">
        <f t="shared" si="1"/>
        <v>2</v>
      </c>
      <c r="E114" s="7">
        <v>7.2523</v>
      </c>
      <c r="F114" s="83"/>
    </row>
    <row r="115" spans="1:6" hidden="1">
      <c r="A115" s="62">
        <v>39114</v>
      </c>
      <c r="B115" s="1">
        <v>6</v>
      </c>
      <c r="C115" s="7">
        <v>7.63</v>
      </c>
      <c r="D115" s="7">
        <f t="shared" si="1"/>
        <v>1.63</v>
      </c>
      <c r="E115" s="7">
        <v>7.2462</v>
      </c>
      <c r="F115" s="83"/>
    </row>
    <row r="116" spans="1:6" hidden="1">
      <c r="A116" s="62">
        <v>39142</v>
      </c>
      <c r="B116" s="1">
        <v>5.7</v>
      </c>
      <c r="C116" s="7">
        <v>7.84</v>
      </c>
      <c r="D116" s="7">
        <f t="shared" si="1"/>
        <v>2.1399999999999997</v>
      </c>
      <c r="E116" s="7">
        <v>7.2859999999999996</v>
      </c>
      <c r="F116" s="83"/>
    </row>
    <row r="117" spans="1:6" hidden="1">
      <c r="A117" s="62">
        <v>39173</v>
      </c>
      <c r="B117" s="1">
        <v>6.1</v>
      </c>
      <c r="C117" s="7">
        <v>7.65</v>
      </c>
      <c r="D117" s="7">
        <f t="shared" si="1"/>
        <v>1.5500000000000007</v>
      </c>
      <c r="E117" s="7">
        <v>7.0260999999999996</v>
      </c>
      <c r="F117" s="83"/>
    </row>
    <row r="118" spans="1:6" hidden="1">
      <c r="A118" s="62">
        <v>39203</v>
      </c>
      <c r="B118" s="1">
        <v>7</v>
      </c>
      <c r="C118" s="7">
        <v>7.99</v>
      </c>
      <c r="D118" s="7">
        <f t="shared" si="1"/>
        <v>0.99000000000000021</v>
      </c>
      <c r="E118" s="7">
        <v>7.1228999999999996</v>
      </c>
      <c r="F118" s="83"/>
    </row>
    <row r="119" spans="1:6" hidden="1">
      <c r="A119" s="62">
        <v>39234</v>
      </c>
      <c r="B119" s="1">
        <v>6.9</v>
      </c>
      <c r="C119" s="7">
        <v>8.49</v>
      </c>
      <c r="D119" s="7">
        <f t="shared" si="1"/>
        <v>1.5899999999999999</v>
      </c>
      <c r="E119" s="7">
        <v>7.0544000000000002</v>
      </c>
      <c r="F119" s="83"/>
    </row>
    <row r="120" spans="1:6" hidden="1">
      <c r="A120" s="62">
        <v>39264</v>
      </c>
      <c r="B120" s="1">
        <v>7</v>
      </c>
      <c r="C120" s="7">
        <v>8.5649999999999995</v>
      </c>
      <c r="D120" s="7">
        <f t="shared" si="1"/>
        <v>1.5649999999999995</v>
      </c>
      <c r="E120" s="7">
        <v>7.0834999999999999</v>
      </c>
      <c r="F120" s="83"/>
    </row>
    <row r="121" spans="1:6" hidden="1">
      <c r="A121" s="62">
        <v>39295</v>
      </c>
      <c r="B121" s="1">
        <v>7</v>
      </c>
      <c r="C121" s="7">
        <v>8.61</v>
      </c>
      <c r="D121" s="7">
        <f t="shared" si="1"/>
        <v>1.6099999999999994</v>
      </c>
      <c r="E121" s="7">
        <v>7.1725000000000003</v>
      </c>
      <c r="F121" s="83"/>
    </row>
    <row r="122" spans="1:6" hidden="1">
      <c r="A122" s="62">
        <v>39326</v>
      </c>
      <c r="B122" s="1">
        <v>6.7</v>
      </c>
      <c r="C122" s="7">
        <v>8.26</v>
      </c>
      <c r="D122" s="7">
        <f t="shared" si="1"/>
        <v>1.5599999999999996</v>
      </c>
      <c r="E122" s="7">
        <v>6.8784000000000001</v>
      </c>
      <c r="F122" s="83"/>
    </row>
    <row r="123" spans="1:6" hidden="1">
      <c r="A123" s="62">
        <v>39356</v>
      </c>
      <c r="B123" s="1">
        <v>7.2</v>
      </c>
      <c r="C123" s="7">
        <v>8.0449999999999999</v>
      </c>
      <c r="D123" s="7">
        <f t="shared" si="1"/>
        <v>0.84499999999999975</v>
      </c>
      <c r="E123" s="7">
        <v>6.5446999999999997</v>
      </c>
      <c r="F123" s="83"/>
    </row>
    <row r="124" spans="1:6" hidden="1">
      <c r="A124" s="62">
        <v>39387</v>
      </c>
      <c r="B124" s="1">
        <v>7.9</v>
      </c>
      <c r="C124" s="7">
        <v>8.51</v>
      </c>
      <c r="D124" s="7">
        <f t="shared" si="1"/>
        <v>0.60999999999999943</v>
      </c>
      <c r="E124" s="7">
        <v>6.806</v>
      </c>
      <c r="F124" s="83"/>
    </row>
    <row r="125" spans="1:6" hidden="1">
      <c r="A125" s="62">
        <v>39417</v>
      </c>
      <c r="B125" s="1">
        <v>8.4</v>
      </c>
      <c r="C125" s="7">
        <v>8.5</v>
      </c>
      <c r="D125" s="7">
        <f t="shared" si="1"/>
        <v>9.9999999999999645E-2</v>
      </c>
      <c r="E125" s="7">
        <v>6.83</v>
      </c>
      <c r="F125" s="83"/>
    </row>
    <row r="126" spans="1:6" hidden="1">
      <c r="A126" s="62">
        <v>39448</v>
      </c>
      <c r="B126" s="1">
        <v>9</v>
      </c>
      <c r="C126" s="7">
        <v>8.73</v>
      </c>
      <c r="D126" s="7">
        <f t="shared" si="1"/>
        <v>-0.26999999999999957</v>
      </c>
      <c r="E126" s="7">
        <v>7.4574999999999996</v>
      </c>
      <c r="F126" s="83"/>
    </row>
    <row r="127" spans="1:6" hidden="1">
      <c r="A127" s="62">
        <v>39479</v>
      </c>
      <c r="B127" s="1">
        <v>9.3000000000000007</v>
      </c>
      <c r="C127" s="7">
        <v>8.9849999999999994</v>
      </c>
      <c r="D127" s="7">
        <f t="shared" si="1"/>
        <v>-0.31500000000000128</v>
      </c>
      <c r="E127" s="7">
        <v>7.7412000000000001</v>
      </c>
      <c r="F127" s="83"/>
    </row>
    <row r="128" spans="1:6" hidden="1">
      <c r="A128" s="62">
        <v>39508</v>
      </c>
      <c r="B128" s="1">
        <v>9.8000000000000007</v>
      </c>
      <c r="C128" s="7">
        <v>9.23</v>
      </c>
      <c r="D128" s="7">
        <f t="shared" si="1"/>
        <v>-0.57000000000000028</v>
      </c>
      <c r="E128" s="7">
        <v>8.1350999999999996</v>
      </c>
      <c r="F128" s="83"/>
    </row>
    <row r="129" spans="1:6" hidden="1">
      <c r="A129" s="62">
        <v>39539</v>
      </c>
      <c r="B129" s="1">
        <v>10.6</v>
      </c>
      <c r="C129" s="7">
        <v>9.5</v>
      </c>
      <c r="D129" s="7">
        <f t="shared" si="1"/>
        <v>-1.0999999999999996</v>
      </c>
      <c r="E129" s="7">
        <v>7.5640000000000001</v>
      </c>
      <c r="F129" s="83"/>
    </row>
    <row r="130" spans="1:6" hidden="1">
      <c r="A130" s="62">
        <v>39569</v>
      </c>
      <c r="B130" s="1">
        <v>11.1</v>
      </c>
      <c r="C130" s="7">
        <v>10.130000000000001</v>
      </c>
      <c r="D130" s="7">
        <f t="shared" si="1"/>
        <v>-0.96999999999999886</v>
      </c>
      <c r="E130" s="7">
        <v>7.5812999999999997</v>
      </c>
      <c r="F130" s="83"/>
    </row>
    <row r="131" spans="1:6" hidden="1">
      <c r="A131" s="62">
        <v>39600</v>
      </c>
      <c r="B131" s="1">
        <v>11.7</v>
      </c>
      <c r="C131" s="7">
        <v>10.715</v>
      </c>
      <c r="D131" s="7">
        <f t="shared" si="1"/>
        <v>-0.98499999999999943</v>
      </c>
      <c r="E131" s="7">
        <v>7.915</v>
      </c>
      <c r="F131" s="83"/>
    </row>
    <row r="132" spans="1:6" hidden="1">
      <c r="A132" s="62">
        <v>39630</v>
      </c>
      <c r="B132" s="1">
        <v>12.2</v>
      </c>
      <c r="C132" s="7">
        <v>9.2200000000000006</v>
      </c>
      <c r="D132" s="7">
        <f t="shared" si="1"/>
        <v>-2.9799999999999986</v>
      </c>
      <c r="E132" s="7">
        <v>7.3135000000000003</v>
      </c>
      <c r="F132" s="83"/>
    </row>
    <row r="133" spans="1:6" hidden="1">
      <c r="A133" s="62">
        <v>39661</v>
      </c>
      <c r="B133" s="1">
        <v>13.4</v>
      </c>
      <c r="C133" s="7">
        <v>9.16</v>
      </c>
      <c r="D133" s="7">
        <f t="shared" si="1"/>
        <v>-4.24</v>
      </c>
      <c r="E133" s="7">
        <v>6.6666999999999996</v>
      </c>
      <c r="F133" s="83"/>
    </row>
    <row r="134" spans="1:6" hidden="1">
      <c r="A134" s="62">
        <v>39692</v>
      </c>
      <c r="B134" s="1">
        <v>13.7</v>
      </c>
      <c r="C134" s="7">
        <v>8.86</v>
      </c>
      <c r="D134" s="7">
        <f t="shared" si="1"/>
        <v>-4.84</v>
      </c>
      <c r="E134" s="7">
        <v>6.7272999999999996</v>
      </c>
      <c r="F134" s="83"/>
    </row>
    <row r="135" spans="1:6" hidden="1">
      <c r="A135" s="62">
        <v>39722</v>
      </c>
      <c r="B135" s="1">
        <v>13.1</v>
      </c>
      <c r="C135" s="7">
        <v>9.0850000000000009</v>
      </c>
      <c r="D135" s="7">
        <f t="shared" ref="D135:D162" si="2">C135-B135</f>
        <v>-4.0149999999999988</v>
      </c>
      <c r="E135" s="7">
        <v>6.7542</v>
      </c>
      <c r="F135" s="83"/>
    </row>
    <row r="136" spans="1:6" hidden="1">
      <c r="A136" s="62">
        <v>39753</v>
      </c>
      <c r="B136" s="1">
        <v>12.1</v>
      </c>
      <c r="C136" s="7">
        <v>8.2850000000000001</v>
      </c>
      <c r="D136" s="7">
        <f t="shared" si="2"/>
        <v>-3.8149999999999995</v>
      </c>
      <c r="E136" s="7">
        <v>6.5065999999999997</v>
      </c>
      <c r="F136" s="83"/>
    </row>
    <row r="137" spans="1:6" hidden="1">
      <c r="A137" s="62">
        <v>39783</v>
      </c>
      <c r="B137" s="1">
        <v>11.8</v>
      </c>
      <c r="C137" s="7">
        <v>7.21</v>
      </c>
      <c r="D137" s="7">
        <f t="shared" si="2"/>
        <v>-4.5900000000000007</v>
      </c>
      <c r="E137" s="7">
        <v>6.5023</v>
      </c>
      <c r="F137" s="83"/>
    </row>
    <row r="138" spans="1:6">
      <c r="A138" s="62">
        <v>39814</v>
      </c>
      <c r="B138" s="1">
        <v>9.5</v>
      </c>
      <c r="C138" s="7">
        <v>7.42</v>
      </c>
      <c r="D138" s="7">
        <f t="shared" si="2"/>
        <v>-2.08</v>
      </c>
      <c r="E138" s="7">
        <v>6.5236999999999998</v>
      </c>
      <c r="F138" s="83"/>
    </row>
    <row r="139" spans="1:6">
      <c r="A139" s="62">
        <v>39845</v>
      </c>
      <c r="B139" s="1">
        <v>8.1</v>
      </c>
      <c r="C139" s="7">
        <v>8.07</v>
      </c>
      <c r="D139" s="7">
        <f t="shared" si="2"/>
        <v>-2.9999999999999361E-2</v>
      </c>
      <c r="E139" s="7">
        <v>6.4078999999999997</v>
      </c>
      <c r="F139" s="83"/>
    </row>
    <row r="140" spans="1:6">
      <c r="A140" s="62">
        <v>39873</v>
      </c>
      <c r="B140" s="1">
        <v>8.6</v>
      </c>
      <c r="C140" s="7">
        <v>8.17</v>
      </c>
      <c r="D140" s="7">
        <f t="shared" si="2"/>
        <v>-0.42999999999999972</v>
      </c>
      <c r="E140" s="7">
        <v>6.6070000000000002</v>
      </c>
      <c r="F140" s="83"/>
    </row>
    <row r="141" spans="1:6">
      <c r="A141" s="62">
        <v>39904</v>
      </c>
      <c r="B141" s="1">
        <v>8.5</v>
      </c>
      <c r="C141" s="7">
        <v>8.1199999999999992</v>
      </c>
      <c r="D141" s="7">
        <f t="shared" si="2"/>
        <v>-0.38000000000000078</v>
      </c>
      <c r="E141" s="7">
        <v>6.1723999999999997</v>
      </c>
      <c r="F141" s="83"/>
    </row>
    <row r="142" spans="1:6">
      <c r="A142" s="62">
        <v>39934</v>
      </c>
      <c r="B142" s="84">
        <v>8.4</v>
      </c>
      <c r="C142" s="7">
        <v>8.25</v>
      </c>
      <c r="D142" s="7">
        <f t="shared" si="2"/>
        <v>-0.15000000000000036</v>
      </c>
      <c r="E142" s="7">
        <v>6.2893999999999997</v>
      </c>
      <c r="F142" s="83"/>
    </row>
    <row r="143" spans="1:6" ht="15">
      <c r="A143" s="62">
        <v>39965</v>
      </c>
      <c r="B143" s="84">
        <v>8</v>
      </c>
      <c r="C143" s="7">
        <v>8.4700000000000006</v>
      </c>
      <c r="D143" s="7">
        <f t="shared" si="2"/>
        <v>0.47000000000000064</v>
      </c>
      <c r="E143" s="7">
        <v>6.3240999999999996</v>
      </c>
      <c r="F143" s="148"/>
    </row>
    <row r="144" spans="1:6" ht="15">
      <c r="A144" s="62">
        <v>39995</v>
      </c>
      <c r="B144" s="84">
        <v>6.9</v>
      </c>
      <c r="C144" s="7">
        <v>8.3699999999999992</v>
      </c>
      <c r="D144" s="7">
        <f t="shared" si="2"/>
        <v>1.4699999999999989</v>
      </c>
      <c r="E144" s="7">
        <v>6.46</v>
      </c>
      <c r="F144" s="148"/>
    </row>
    <row r="145" spans="1:6" ht="15">
      <c r="A145" s="62">
        <v>40026</v>
      </c>
      <c r="B145" s="84">
        <v>6.7</v>
      </c>
      <c r="C145" s="7">
        <v>8.18</v>
      </c>
      <c r="D145" s="7">
        <f t="shared" si="2"/>
        <v>1.4799999999999995</v>
      </c>
      <c r="E145" s="7">
        <v>6.5374999999999996</v>
      </c>
      <c r="F145" s="148"/>
    </row>
    <row r="146" spans="1:6">
      <c r="A146" s="62">
        <v>40057</v>
      </c>
      <c r="B146" s="1">
        <v>6.4</v>
      </c>
      <c r="C146" s="7">
        <v>8.2899999999999991</v>
      </c>
      <c r="D146" s="7">
        <f t="shared" si="2"/>
        <v>1.8899999999999988</v>
      </c>
      <c r="E146" s="7">
        <v>6.4663000000000004</v>
      </c>
      <c r="F146" s="85"/>
    </row>
    <row r="147" spans="1:6">
      <c r="A147" s="62">
        <v>40087</v>
      </c>
      <c r="B147" s="1">
        <v>6.1</v>
      </c>
      <c r="C147" s="7">
        <v>8.41</v>
      </c>
      <c r="D147" s="7">
        <f t="shared" si="2"/>
        <v>2.3100000000000005</v>
      </c>
      <c r="E147" s="7">
        <v>7.0730000000000004</v>
      </c>
      <c r="F147" s="83"/>
    </row>
    <row r="148" spans="1:6">
      <c r="A148" s="62">
        <v>40118</v>
      </c>
      <c r="B148" s="1">
        <v>5.9</v>
      </c>
      <c r="C148" s="7">
        <v>8.42</v>
      </c>
      <c r="D148" s="7">
        <f t="shared" si="2"/>
        <v>2.5199999999999996</v>
      </c>
      <c r="E148" s="7">
        <v>6.7133000000000003</v>
      </c>
      <c r="F148" s="83"/>
    </row>
    <row r="149" spans="1:6">
      <c r="A149" s="62">
        <v>40148</v>
      </c>
      <c r="B149" s="1">
        <v>5.8</v>
      </c>
      <c r="C149" s="7">
        <v>8.42</v>
      </c>
      <c r="D149" s="7">
        <f t="shared" si="2"/>
        <v>2.62</v>
      </c>
      <c r="E149" s="7">
        <v>6.6121999999999996</v>
      </c>
      <c r="F149" s="83"/>
    </row>
    <row r="150" spans="1:6">
      <c r="A150" s="62">
        <v>40179</v>
      </c>
      <c r="B150" s="1">
        <v>6.3</v>
      </c>
      <c r="C150" s="7">
        <v>8.3800000000000008</v>
      </c>
      <c r="D150" s="7">
        <f t="shared" si="2"/>
        <v>2.080000000000001</v>
      </c>
      <c r="E150" s="7">
        <v>6.7988999999999997</v>
      </c>
      <c r="F150" s="83"/>
    </row>
    <row r="151" spans="1:6">
      <c r="A151" s="62">
        <v>40210</v>
      </c>
      <c r="B151" s="1">
        <v>6.2</v>
      </c>
      <c r="C151" s="7">
        <v>8.17</v>
      </c>
      <c r="D151" s="7">
        <f t="shared" si="2"/>
        <v>1.9699999999999998</v>
      </c>
      <c r="E151" s="7">
        <v>6.8829000000000002</v>
      </c>
      <c r="F151" s="83"/>
    </row>
    <row r="152" spans="1:6">
      <c r="A152" s="62">
        <v>40238</v>
      </c>
      <c r="B152" s="1">
        <v>5.7</v>
      </c>
      <c r="C152" s="7">
        <v>7.9450000000000003</v>
      </c>
      <c r="D152" s="7">
        <f t="shared" si="2"/>
        <v>2.2450000000000001</v>
      </c>
      <c r="E152" s="7">
        <v>6.7770000000000001</v>
      </c>
      <c r="F152" s="83"/>
    </row>
    <row r="153" spans="1:6">
      <c r="A153" s="62">
        <v>40269</v>
      </c>
      <c r="B153" s="180">
        <v>5.0999999999999996</v>
      </c>
      <c r="C153" s="7">
        <v>7.79</v>
      </c>
      <c r="D153" s="7">
        <f t="shared" si="2"/>
        <v>2.6900000000000004</v>
      </c>
      <c r="E153" s="7">
        <v>6.8403999999999998</v>
      </c>
      <c r="F153" s="83"/>
    </row>
    <row r="154" spans="1:6">
      <c r="A154" s="62">
        <v>40299</v>
      </c>
      <c r="B154" s="180">
        <v>4.8</v>
      </c>
      <c r="C154" s="7">
        <v>8.0399999999999991</v>
      </c>
      <c r="D154" s="7">
        <f t="shared" si="2"/>
        <v>3.2399999999999993</v>
      </c>
      <c r="E154" s="7">
        <v>6.4306999999999999</v>
      </c>
      <c r="F154" s="83"/>
    </row>
    <row r="155" spans="1:6">
      <c r="A155" s="62">
        <v>40330</v>
      </c>
      <c r="B155" s="180">
        <v>4.5999999999999996</v>
      </c>
      <c r="C155" s="7">
        <v>8.0299999999999994</v>
      </c>
      <c r="D155" s="7">
        <f t="shared" si="2"/>
        <v>3.4299999999999997</v>
      </c>
      <c r="E155" s="7">
        <v>6.5244</v>
      </c>
      <c r="F155" s="83"/>
    </row>
    <row r="156" spans="1:6">
      <c r="A156" s="62">
        <v>40360</v>
      </c>
      <c r="B156" s="180">
        <v>4.2</v>
      </c>
      <c r="C156" s="7">
        <v>7.58</v>
      </c>
      <c r="D156" s="7">
        <f t="shared" si="2"/>
        <v>3.38</v>
      </c>
      <c r="E156" s="7">
        <v>6.6020000000000003</v>
      </c>
      <c r="F156" s="83"/>
    </row>
    <row r="157" spans="1:6">
      <c r="A157" s="62">
        <v>40391</v>
      </c>
      <c r="B157" s="180">
        <v>3.7</v>
      </c>
      <c r="C157" s="7">
        <v>7.23</v>
      </c>
      <c r="D157" s="7">
        <f t="shared" si="2"/>
        <v>3.5300000000000002</v>
      </c>
      <c r="E157" s="7">
        <v>6.5555000000000003</v>
      </c>
      <c r="F157" s="83"/>
    </row>
    <row r="158" spans="1:6">
      <c r="A158" s="62">
        <v>40422</v>
      </c>
      <c r="B158" s="180">
        <v>3.5</v>
      </c>
      <c r="C158" s="7">
        <v>7.3</v>
      </c>
      <c r="D158" s="7">
        <f t="shared" si="2"/>
        <v>3.8</v>
      </c>
      <c r="E158" s="7">
        <v>6.7468000000000004</v>
      </c>
      <c r="F158" s="83"/>
    </row>
    <row r="159" spans="1:6">
      <c r="A159" s="62">
        <v>40452</v>
      </c>
      <c r="B159" s="180">
        <v>3.2</v>
      </c>
      <c r="C159" s="7">
        <v>7.04</v>
      </c>
      <c r="D159" s="7">
        <f t="shared" si="2"/>
        <v>3.84</v>
      </c>
      <c r="E159" s="7">
        <v>6.8577000000000004</v>
      </c>
      <c r="F159" s="83"/>
    </row>
    <row r="160" spans="1:6">
      <c r="A160" s="62">
        <v>40483</v>
      </c>
      <c r="B160" s="180">
        <v>3.4</v>
      </c>
      <c r="C160" s="7">
        <v>7.46</v>
      </c>
      <c r="D160" s="7">
        <f t="shared" si="2"/>
        <v>4.0600000000000005</v>
      </c>
      <c r="E160" s="7">
        <v>6.8418000000000001</v>
      </c>
      <c r="F160" s="83"/>
    </row>
    <row r="161" spans="1:6">
      <c r="A161" s="62">
        <v>40513</v>
      </c>
      <c r="B161" s="180">
        <v>3.6</v>
      </c>
      <c r="C161" s="7">
        <v>7.31</v>
      </c>
      <c r="D161" s="7">
        <f t="shared" si="2"/>
        <v>3.7099999999999995</v>
      </c>
      <c r="E161" s="7">
        <v>6.7449000000000003</v>
      </c>
      <c r="F161" s="83"/>
    </row>
    <row r="162" spans="1:6">
      <c r="A162" s="62">
        <v>40544</v>
      </c>
      <c r="B162" s="180">
        <v>3.5</v>
      </c>
      <c r="C162" s="7">
        <v>7.88</v>
      </c>
      <c r="D162" s="7">
        <f t="shared" si="2"/>
        <v>4.38</v>
      </c>
      <c r="E162" s="7">
        <v>7.17</v>
      </c>
      <c r="F162" s="83"/>
    </row>
    <row r="163" spans="1:6">
      <c r="A163" s="62">
        <v>40575</v>
      </c>
      <c r="B163" s="180">
        <v>3.7</v>
      </c>
      <c r="C163" s="7">
        <v>7.77</v>
      </c>
      <c r="D163" s="7">
        <f t="shared" ref="D163:D165" si="3">C163-B163</f>
        <v>4.0699999999999994</v>
      </c>
      <c r="E163" s="7">
        <v>7</v>
      </c>
      <c r="F163" s="83"/>
    </row>
    <row r="164" spans="1:6">
      <c r="A164" s="62">
        <v>40603</v>
      </c>
      <c r="B164" s="180">
        <v>3.7</v>
      </c>
      <c r="C164" s="7">
        <v>7.82</v>
      </c>
      <c r="D164" s="7">
        <f t="shared" si="3"/>
        <v>4.12</v>
      </c>
      <c r="E164" s="7">
        <v>6.81</v>
      </c>
      <c r="F164" s="83"/>
    </row>
    <row r="165" spans="1:6">
      <c r="A165" s="62">
        <v>40634</v>
      </c>
      <c r="B165" s="180">
        <v>4.0999999999999996</v>
      </c>
      <c r="C165" s="7">
        <v>7.64</v>
      </c>
      <c r="D165" s="7">
        <f t="shared" si="3"/>
        <v>3.54</v>
      </c>
      <c r="E165" s="7">
        <v>6.5994999999999999</v>
      </c>
      <c r="F165" s="83"/>
    </row>
    <row r="166" spans="1:6">
      <c r="A166" s="62">
        <v>40664</v>
      </c>
      <c r="B166" s="180">
        <v>4.2</v>
      </c>
      <c r="C166" s="7">
        <v>7.53</v>
      </c>
      <c r="D166" s="7">
        <f>C166-B166</f>
        <v>3.33</v>
      </c>
      <c r="E166" s="7">
        <v>6.9245000000000001</v>
      </c>
      <c r="F166" s="83"/>
    </row>
    <row r="168" spans="1:6">
      <c r="A168" s="1" t="s">
        <v>14</v>
      </c>
      <c r="B168" s="85">
        <f t="shared" ref="B168:D168" si="4">AVERAGE(B6:B17)</f>
        <v>6.8500000000000005</v>
      </c>
      <c r="C168" s="85">
        <f t="shared" si="4"/>
        <v>15.338666666666667</v>
      </c>
      <c r="D168" s="85">
        <f t="shared" si="4"/>
        <v>8.488666666666667</v>
      </c>
      <c r="E168" s="85">
        <f>AVERAGE(E6:E17)</f>
        <v>5.5551000000000004</v>
      </c>
    </row>
    <row r="169" spans="1:6">
      <c r="A169" s="1" t="s">
        <v>15</v>
      </c>
      <c r="B169" s="85">
        <f t="shared" ref="B169:D169" si="5">AVERAGE(B18:B29)</f>
        <v>5.2583333333333337</v>
      </c>
      <c r="C169" s="85">
        <f t="shared" si="5"/>
        <v>14.825416666666664</v>
      </c>
      <c r="D169" s="85">
        <f t="shared" si="5"/>
        <v>9.5670833333333345</v>
      </c>
      <c r="E169" s="85">
        <f>AVERAGE(E18:E29)</f>
        <v>6.1224666666666678</v>
      </c>
    </row>
    <row r="170" spans="1:6">
      <c r="A170" s="1" t="s">
        <v>16</v>
      </c>
      <c r="B170" s="85">
        <f t="shared" ref="B170:D170" si="6">AVERAGE(B30:B41)</f>
        <v>5.3250000000000002</v>
      </c>
      <c r="C170" s="85">
        <f t="shared" si="6"/>
        <v>13.722083333333332</v>
      </c>
      <c r="D170" s="85">
        <f t="shared" si="6"/>
        <v>8.3970833333333328</v>
      </c>
      <c r="E170" s="85">
        <f>AVERAGE(E30:E41)</f>
        <v>6.9959000000000016</v>
      </c>
    </row>
    <row r="171" spans="1:6">
      <c r="A171" s="1" t="s">
        <v>17</v>
      </c>
      <c r="B171" s="85">
        <f t="shared" ref="B171:D171" si="7">AVERAGE(B42:B53)</f>
        <v>5.7249999999999988</v>
      </c>
      <c r="C171" s="85">
        <f t="shared" si="7"/>
        <v>11.306249999999999</v>
      </c>
      <c r="D171" s="85">
        <f t="shared" si="7"/>
        <v>5.5812499999999998</v>
      </c>
      <c r="E171" s="85">
        <f>AVERAGE(E42:E53)</f>
        <v>8.7372416666666641</v>
      </c>
    </row>
    <row r="172" spans="1:6">
      <c r="A172" s="1" t="s">
        <v>18</v>
      </c>
      <c r="B172" s="85">
        <f t="shared" ref="B172:D172" si="8">AVERAGE(B54:B65)</f>
        <v>9.15</v>
      </c>
      <c r="C172" s="85">
        <f t="shared" si="8"/>
        <v>11.548333333333334</v>
      </c>
      <c r="D172" s="85">
        <f t="shared" si="8"/>
        <v>2.3983333333333334</v>
      </c>
      <c r="E172" s="85">
        <f>AVERAGE(E54:E65)</f>
        <v>10.360966666666664</v>
      </c>
    </row>
    <row r="173" spans="1:6">
      <c r="A173" s="1" t="s">
        <v>19</v>
      </c>
      <c r="B173" s="85">
        <f t="shared" ref="B173:D173" si="9">AVERAGE(B66:B77)</f>
        <v>5.9666666666666659</v>
      </c>
      <c r="C173" s="85">
        <f t="shared" si="9"/>
        <v>9.5420833333333359</v>
      </c>
      <c r="D173" s="85">
        <f t="shared" si="9"/>
        <v>3.5754166666666669</v>
      </c>
      <c r="E173" s="85">
        <f>AVERAGE(E66:E77)</f>
        <v>7.4037250000000006</v>
      </c>
    </row>
    <row r="174" spans="1:6">
      <c r="A174" s="1" t="s">
        <v>20</v>
      </c>
      <c r="B174" s="85">
        <f t="shared" ref="B174:D174" si="10">AVERAGE(B78:B89)</f>
        <v>1.3916666666666666</v>
      </c>
      <c r="C174" s="85">
        <f t="shared" si="10"/>
        <v>9.4999999999999982</v>
      </c>
      <c r="D174" s="85">
        <f t="shared" si="10"/>
        <v>8.1083333333333325</v>
      </c>
      <c r="E174" s="85">
        <f>AVERAGE(E78:E89)</f>
        <v>6.3881583333333332</v>
      </c>
    </row>
    <row r="175" spans="1:6">
      <c r="A175" s="1" t="s">
        <v>21</v>
      </c>
      <c r="B175" s="85">
        <f t="shared" ref="B175:D175" si="11">AVERAGE(B90:B101)</f>
        <v>3.4</v>
      </c>
      <c r="C175" s="85">
        <f t="shared" si="11"/>
        <v>8.0224999999999991</v>
      </c>
      <c r="D175" s="85">
        <f t="shared" si="11"/>
        <v>4.6224999999999996</v>
      </c>
      <c r="E175" s="85">
        <f>AVERAGE(E90:E101)</f>
        <v>6.3674250000000008</v>
      </c>
    </row>
    <row r="176" spans="1:6">
      <c r="A176" s="1" t="s">
        <v>22</v>
      </c>
      <c r="B176" s="85">
        <f t="shared" ref="B176:D176" si="12">AVERAGE(B102:B113)</f>
        <v>4.4333333333333327</v>
      </c>
      <c r="C176" s="85">
        <f t="shared" si="12"/>
        <v>8.0008333333333326</v>
      </c>
      <c r="D176" s="85">
        <f t="shared" si="12"/>
        <v>3.5675000000000003</v>
      </c>
      <c r="E176" s="85">
        <f>AVERAGE(E102:E113)</f>
        <v>6.8117583333333345</v>
      </c>
    </row>
    <row r="177" spans="1:5">
      <c r="A177" s="1" t="s">
        <v>23</v>
      </c>
      <c r="B177" s="85">
        <f t="shared" ref="B177:D177" si="13">AVERAGE(B115:B125)</f>
        <v>6.9</v>
      </c>
      <c r="C177" s="85">
        <f t="shared" si="13"/>
        <v>8.19</v>
      </c>
      <c r="D177" s="85">
        <f t="shared" si="13"/>
        <v>1.2899999999999996</v>
      </c>
      <c r="E177" s="85">
        <f>AVERAGE(E115:E125)</f>
        <v>7.0046090909090903</v>
      </c>
    </row>
    <row r="178" spans="1:5">
      <c r="A178" s="1" t="s">
        <v>24</v>
      </c>
      <c r="B178" s="85">
        <f t="shared" ref="B178:D178" si="14">AVERAGE(B126:B137)</f>
        <v>11.483333333333334</v>
      </c>
      <c r="C178" s="85">
        <f t="shared" si="14"/>
        <v>9.0924999999999994</v>
      </c>
      <c r="D178" s="85">
        <f t="shared" si="14"/>
        <v>-2.3908333333333327</v>
      </c>
      <c r="E178" s="85">
        <f>AVERAGE(E126:E137)</f>
        <v>7.2387249999999996</v>
      </c>
    </row>
    <row r="179" spans="1:5">
      <c r="A179" s="1" t="s">
        <v>25</v>
      </c>
      <c r="B179" s="85">
        <f t="shared" ref="B179:D179" si="15">AVERAGE(B138:B149)</f>
        <v>7.4083333333333341</v>
      </c>
      <c r="C179" s="85">
        <f t="shared" si="15"/>
        <v>8.2158333333333342</v>
      </c>
      <c r="D179" s="85">
        <f t="shared" si="15"/>
        <v>0.80749999999999977</v>
      </c>
      <c r="E179" s="85">
        <f>AVERAGE(E138:E149)</f>
        <v>6.5155666666666674</v>
      </c>
    </row>
    <row r="180" spans="1:5">
      <c r="A180" s="1" t="s">
        <v>437</v>
      </c>
      <c r="B180" s="85">
        <f>AVERAGE(B150:B161)</f>
        <v>4.5250000000000004</v>
      </c>
      <c r="C180" s="85">
        <f>AVERAGE(C150:C161)</f>
        <v>7.6895833333333341</v>
      </c>
      <c r="D180" s="85">
        <f>AVERAGE(D150:D161)</f>
        <v>3.1645833333333333</v>
      </c>
      <c r="E180" s="85">
        <f>AVERAGE(E150:E161)</f>
        <v>6.7169166666666671</v>
      </c>
    </row>
    <row r="181" spans="1:5">
      <c r="A181" s="1" t="s">
        <v>479</v>
      </c>
      <c r="B181" s="85">
        <f>AVERAGE(B162:B166)</f>
        <v>3.84</v>
      </c>
      <c r="C181" s="85">
        <f t="shared" ref="C181:D181" si="16">AVERAGE(C162:C166)</f>
        <v>7.7279999999999998</v>
      </c>
      <c r="D181" s="85">
        <f t="shared" si="16"/>
        <v>3.8879999999999995</v>
      </c>
      <c r="E181" s="85">
        <f>AVERAGE(E162:E166)</f>
        <v>6.9007999999999994</v>
      </c>
    </row>
    <row r="183" spans="1:5">
      <c r="A183" s="1" t="s">
        <v>236</v>
      </c>
      <c r="B183" s="7">
        <f>(B169-B168)/B168*100</f>
        <v>-23.236009732360095</v>
      </c>
      <c r="C183" s="7">
        <f>(C169-C168)/C168*100</f>
        <v>-3.3461187413073898</v>
      </c>
      <c r="D183" s="7">
        <f>(D169-D168)/D168*100</f>
        <v>12.704193827063545</v>
      </c>
      <c r="E183" s="7">
        <f>(E169-E168)/E168*100</f>
        <v>10.213437501875168</v>
      </c>
    </row>
    <row r="184" spans="1:5">
      <c r="A184" s="1" t="s">
        <v>237</v>
      </c>
      <c r="B184" s="7">
        <f t="shared" ref="B184:E194" si="17">(B170-B169)/B169*100</f>
        <v>1.2678288431061759</v>
      </c>
      <c r="C184" s="7">
        <f t="shared" si="17"/>
        <v>-7.4421741940923436</v>
      </c>
      <c r="D184" s="7">
        <f t="shared" si="17"/>
        <v>-12.229432516005417</v>
      </c>
      <c r="E184" s="7">
        <f t="shared" si="17"/>
        <v>14.26603656478326</v>
      </c>
    </row>
    <row r="185" spans="1:5">
      <c r="A185" s="1" t="s">
        <v>238</v>
      </c>
      <c r="B185" s="7">
        <f t="shared" si="17"/>
        <v>7.5117370892018505</v>
      </c>
      <c r="C185" s="7">
        <f t="shared" si="17"/>
        <v>-17.605441350620961</v>
      </c>
      <c r="D185" s="7">
        <f t="shared" si="17"/>
        <v>-33.533468962437354</v>
      </c>
      <c r="E185" s="7">
        <f t="shared" si="17"/>
        <v>24.890888472772083</v>
      </c>
    </row>
    <row r="186" spans="1:5">
      <c r="A186" s="1" t="s">
        <v>239</v>
      </c>
      <c r="B186" s="7">
        <f t="shared" si="17"/>
        <v>59.82532751091707</v>
      </c>
      <c r="C186" s="7">
        <f t="shared" si="17"/>
        <v>2.1411461212456406</v>
      </c>
      <c r="D186" s="7">
        <f t="shared" si="17"/>
        <v>-57.028742067935788</v>
      </c>
      <c r="E186" s="7">
        <f t="shared" si="17"/>
        <v>18.583954318153431</v>
      </c>
    </row>
    <row r="187" spans="1:5">
      <c r="A187" s="1" t="s">
        <v>224</v>
      </c>
      <c r="B187" s="7">
        <f t="shared" si="17"/>
        <v>-34.7905282331512</v>
      </c>
      <c r="C187" s="7">
        <f t="shared" si="17"/>
        <v>-17.372636744118903</v>
      </c>
      <c r="D187" s="7">
        <f t="shared" si="17"/>
        <v>49.079221681723425</v>
      </c>
      <c r="E187" s="7">
        <f t="shared" si="17"/>
        <v>-28.542140533862646</v>
      </c>
    </row>
    <row r="188" spans="1:5">
      <c r="A188" s="1" t="s">
        <v>225</v>
      </c>
      <c r="B188" s="7">
        <f t="shared" si="17"/>
        <v>-76.675977653631278</v>
      </c>
      <c r="C188" s="7">
        <f t="shared" si="17"/>
        <v>-0.44102877603602647</v>
      </c>
      <c r="D188" s="7">
        <f t="shared" si="17"/>
        <v>126.780095559958</v>
      </c>
      <c r="E188" s="7">
        <f t="shared" si="17"/>
        <v>-13.716969048238115</v>
      </c>
    </row>
    <row r="189" spans="1:5">
      <c r="A189" s="1" t="s">
        <v>226</v>
      </c>
      <c r="B189" s="7">
        <f t="shared" si="17"/>
        <v>144.31137724550896</v>
      </c>
      <c r="C189" s="7">
        <f t="shared" si="17"/>
        <v>-15.552631578947363</v>
      </c>
      <c r="D189" s="7">
        <f t="shared" si="17"/>
        <v>-42.990750256937304</v>
      </c>
      <c r="E189" s="7">
        <f t="shared" si="17"/>
        <v>-0.32455885172955246</v>
      </c>
    </row>
    <row r="190" spans="1:5">
      <c r="A190" s="1" t="s">
        <v>227</v>
      </c>
      <c r="B190" s="7">
        <f t="shared" si="17"/>
        <v>30.392156862745086</v>
      </c>
      <c r="C190" s="7">
        <f t="shared" si="17"/>
        <v>-0.27007375090890001</v>
      </c>
      <c r="D190" s="7">
        <f t="shared" si="17"/>
        <v>-22.823147647376945</v>
      </c>
      <c r="E190" s="7">
        <f t="shared" si="17"/>
        <v>6.9782264154400506</v>
      </c>
    </row>
    <row r="191" spans="1:5">
      <c r="A191" s="1" t="s">
        <v>228</v>
      </c>
      <c r="B191" s="7">
        <f t="shared" si="17"/>
        <v>55.639097744360932</v>
      </c>
      <c r="C191" s="7">
        <f t="shared" si="17"/>
        <v>2.3643370482241468</v>
      </c>
      <c r="D191" s="7">
        <f t="shared" si="17"/>
        <v>-63.840224246671355</v>
      </c>
      <c r="E191" s="7">
        <f t="shared" si="17"/>
        <v>2.831145030968595</v>
      </c>
    </row>
    <row r="192" spans="1:5">
      <c r="A192" s="1" t="s">
        <v>229</v>
      </c>
      <c r="B192" s="7">
        <f t="shared" si="17"/>
        <v>66.425120772946869</v>
      </c>
      <c r="C192" s="7">
        <f t="shared" si="17"/>
        <v>11.019536019536018</v>
      </c>
      <c r="D192" s="7">
        <f t="shared" si="17"/>
        <v>-285.33591731266148</v>
      </c>
      <c r="E192" s="7">
        <f t="shared" si="17"/>
        <v>3.3423122697133221</v>
      </c>
    </row>
    <row r="193" spans="1:5">
      <c r="A193" s="1" t="s">
        <v>230</v>
      </c>
      <c r="B193" s="7">
        <f t="shared" si="17"/>
        <v>-35.486211901306241</v>
      </c>
      <c r="C193" s="7">
        <f t="shared" si="17"/>
        <v>-9.6416460452753938</v>
      </c>
      <c r="D193" s="7">
        <f t="shared" si="17"/>
        <v>-133.7748344370861</v>
      </c>
      <c r="E193" s="7">
        <f t="shared" si="17"/>
        <v>-9.9901340820839621</v>
      </c>
    </row>
    <row r="194" spans="1:5">
      <c r="A194" s="1" t="s">
        <v>438</v>
      </c>
      <c r="B194" s="7">
        <f>(B180-B179)/B179*100</f>
        <v>-38.920134983127106</v>
      </c>
      <c r="C194" s="7">
        <f t="shared" si="17"/>
        <v>-6.4053149406633541</v>
      </c>
      <c r="D194" s="7">
        <f t="shared" si="17"/>
        <v>291.8988648090816</v>
      </c>
      <c r="E194" s="7">
        <f>(E180-E179)/E179*100</f>
        <v>3.0902914558467618</v>
      </c>
    </row>
    <row r="195" spans="1:5">
      <c r="A195" s="1" t="s">
        <v>480</v>
      </c>
      <c r="B195" s="7">
        <f>(B181-B180)/B180*100</f>
        <v>-15.138121546961337</v>
      </c>
      <c r="C195" s="7">
        <f>(C181-C180)/C180*100</f>
        <v>0.49959360606880288</v>
      </c>
      <c r="D195" s="7">
        <f>(D181-D180)/D180*100</f>
        <v>22.859776168531912</v>
      </c>
      <c r="E195" s="7">
        <f>(E181-E180)/E180*100</f>
        <v>2.7376152252397397</v>
      </c>
    </row>
    <row r="196" spans="1:5">
      <c r="A196" s="1"/>
      <c r="B196" s="7"/>
      <c r="C196" s="7"/>
      <c r="D196" s="7"/>
      <c r="E196" s="7"/>
    </row>
    <row r="280" spans="3:5" hidden="1"/>
    <row r="281" spans="3:5" hidden="1">
      <c r="C281" s="83">
        <v>39822</v>
      </c>
      <c r="D281">
        <f>E281/10000</f>
        <v>10.2189</v>
      </c>
      <c r="E281">
        <v>102189</v>
      </c>
    </row>
    <row r="282" spans="3:5" hidden="1">
      <c r="C282" s="83">
        <v>39853</v>
      </c>
      <c r="D282">
        <f t="shared" ref="D282:D289" si="18">E282/10000</f>
        <v>10.060499999999999</v>
      </c>
      <c r="E282">
        <v>100605</v>
      </c>
    </row>
    <row r="283" spans="3:5" hidden="1">
      <c r="C283" s="83">
        <v>39881</v>
      </c>
      <c r="D283">
        <f t="shared" si="18"/>
        <v>9.5310000000000006</v>
      </c>
      <c r="E283">
        <v>95310</v>
      </c>
    </row>
    <row r="284" spans="3:5" hidden="1">
      <c r="C284" s="83">
        <v>39912</v>
      </c>
      <c r="D284">
        <f t="shared" si="18"/>
        <v>8.4534000000000002</v>
      </c>
      <c r="E284">
        <v>84534</v>
      </c>
    </row>
    <row r="285" spans="3:5" hidden="1">
      <c r="C285" s="83">
        <v>39942</v>
      </c>
      <c r="D285">
        <f t="shared" si="18"/>
        <v>7.9893999999999998</v>
      </c>
      <c r="E285">
        <v>79894</v>
      </c>
    </row>
    <row r="286" spans="3:5" hidden="1">
      <c r="C286" s="83">
        <v>39973</v>
      </c>
      <c r="D286">
        <f t="shared" si="18"/>
        <v>7.7460000000000004</v>
      </c>
      <c r="E286">
        <v>77460</v>
      </c>
    </row>
    <row r="287" spans="3:5" hidden="1">
      <c r="C287" s="83">
        <v>40003</v>
      </c>
      <c r="D287">
        <f t="shared" si="18"/>
        <v>7.7850000000000001</v>
      </c>
      <c r="E287">
        <v>77850</v>
      </c>
    </row>
    <row r="288" spans="3:5" hidden="1">
      <c r="C288" s="83">
        <v>40034</v>
      </c>
      <c r="D288">
        <f t="shared" si="18"/>
        <v>7.7796000000000003</v>
      </c>
      <c r="E288">
        <v>77796</v>
      </c>
    </row>
    <row r="289" spans="3:5" hidden="1">
      <c r="C289" s="83">
        <v>40065</v>
      </c>
      <c r="D289">
        <f t="shared" si="18"/>
        <v>7.5076999999999998</v>
      </c>
      <c r="E289">
        <v>75077</v>
      </c>
    </row>
    <row r="290" spans="3:5" hidden="1">
      <c r="C290" t="s">
        <v>373</v>
      </c>
      <c r="D290">
        <f t="shared" ref="D290:D345" si="19">E290/1000</f>
        <v>15.51</v>
      </c>
      <c r="E290">
        <v>15510</v>
      </c>
    </row>
    <row r="291" spans="3:5" hidden="1">
      <c r="C291" t="s">
        <v>374</v>
      </c>
      <c r="D291">
        <f t="shared" si="19"/>
        <v>16.02</v>
      </c>
      <c r="E291">
        <v>16020</v>
      </c>
    </row>
    <row r="292" spans="3:5" hidden="1">
      <c r="C292" t="s">
        <v>375</v>
      </c>
      <c r="D292">
        <f t="shared" si="19"/>
        <v>15.885</v>
      </c>
      <c r="E292">
        <v>15885</v>
      </c>
    </row>
    <row r="293" spans="3:5" hidden="1">
      <c r="C293" t="s">
        <v>376</v>
      </c>
      <c r="D293">
        <f t="shared" si="19"/>
        <v>15.605</v>
      </c>
      <c r="E293">
        <v>15605</v>
      </c>
    </row>
    <row r="294" spans="3:5" hidden="1">
      <c r="C294" t="s">
        <v>377</v>
      </c>
      <c r="D294">
        <f t="shared" si="19"/>
        <v>14.365</v>
      </c>
      <c r="E294">
        <v>14365</v>
      </c>
    </row>
    <row r="295" spans="3:5" hidden="1">
      <c r="C295" t="s">
        <v>378</v>
      </c>
      <c r="D295">
        <f t="shared" si="19"/>
        <v>14.82</v>
      </c>
      <c r="E295">
        <v>14820</v>
      </c>
    </row>
    <row r="296" spans="3:5" hidden="1">
      <c r="C296" t="s">
        <v>379</v>
      </c>
      <c r="D296">
        <f t="shared" si="19"/>
        <v>14.6</v>
      </c>
      <c r="E296">
        <v>14600</v>
      </c>
    </row>
    <row r="297" spans="3:5" hidden="1">
      <c r="C297" t="s">
        <v>380</v>
      </c>
      <c r="D297">
        <f t="shared" si="19"/>
        <v>15.09</v>
      </c>
      <c r="E297">
        <v>15090</v>
      </c>
    </row>
    <row r="298" spans="3:5" hidden="1">
      <c r="C298" t="s">
        <v>381</v>
      </c>
      <c r="D298">
        <f t="shared" si="19"/>
        <v>15.175000000000001</v>
      </c>
      <c r="E298">
        <v>15175</v>
      </c>
    </row>
    <row r="299" spans="3:5" hidden="1">
      <c r="C299" t="s">
        <v>382</v>
      </c>
      <c r="D299">
        <f t="shared" si="19"/>
        <v>15.195</v>
      </c>
      <c r="E299">
        <v>15195</v>
      </c>
    </row>
    <row r="300" spans="3:5" hidden="1">
      <c r="C300" t="s">
        <v>383</v>
      </c>
      <c r="D300">
        <f t="shared" si="19"/>
        <v>15.215</v>
      </c>
      <c r="E300">
        <v>15215</v>
      </c>
    </row>
    <row r="301" spans="3:5" hidden="1">
      <c r="C301" t="s">
        <v>384</v>
      </c>
      <c r="D301">
        <f t="shared" si="19"/>
        <v>15.015000000000001</v>
      </c>
      <c r="E301">
        <v>15015</v>
      </c>
    </row>
    <row r="302" spans="3:5" hidden="1">
      <c r="C302" t="s">
        <v>385</v>
      </c>
      <c r="D302">
        <f t="shared" si="19"/>
        <v>14.85</v>
      </c>
      <c r="E302">
        <v>14850</v>
      </c>
    </row>
    <row r="303" spans="3:5" hidden="1">
      <c r="C303" t="s">
        <v>386</v>
      </c>
      <c r="D303">
        <f t="shared" si="19"/>
        <v>14.32</v>
      </c>
      <c r="E303">
        <v>14320</v>
      </c>
    </row>
    <row r="304" spans="3:5" hidden="1">
      <c r="C304" t="s">
        <v>387</v>
      </c>
      <c r="D304">
        <f t="shared" si="19"/>
        <v>13.654999999999999</v>
      </c>
      <c r="E304">
        <v>13655</v>
      </c>
    </row>
    <row r="305" spans="3:5" hidden="1">
      <c r="C305" t="s">
        <v>388</v>
      </c>
      <c r="D305">
        <f t="shared" si="19"/>
        <v>13.744999999999999</v>
      </c>
      <c r="E305">
        <v>13745</v>
      </c>
    </row>
    <row r="306" spans="3:5" hidden="1">
      <c r="C306" t="s">
        <v>389</v>
      </c>
      <c r="D306">
        <f t="shared" si="19"/>
        <v>13.69</v>
      </c>
      <c r="E306">
        <v>13690</v>
      </c>
    </row>
    <row r="307" spans="3:5" hidden="1">
      <c r="C307" t="s">
        <v>390</v>
      </c>
      <c r="D307">
        <f t="shared" si="19"/>
        <v>14.085000000000001</v>
      </c>
      <c r="E307">
        <v>14085</v>
      </c>
    </row>
    <row r="308" spans="3:5" hidden="1">
      <c r="C308" t="s">
        <v>391</v>
      </c>
      <c r="D308">
        <f t="shared" si="19"/>
        <v>14.43</v>
      </c>
      <c r="E308">
        <v>14430</v>
      </c>
    </row>
    <row r="309" spans="3:5" hidden="1">
      <c r="C309" t="s">
        <v>392</v>
      </c>
      <c r="D309">
        <f t="shared" si="19"/>
        <v>14.365</v>
      </c>
      <c r="E309">
        <v>14365</v>
      </c>
    </row>
    <row r="310" spans="3:5" hidden="1">
      <c r="C310" t="s">
        <v>393</v>
      </c>
      <c r="D310">
        <f t="shared" si="19"/>
        <v>14.11</v>
      </c>
      <c r="E310">
        <v>14110</v>
      </c>
    </row>
    <row r="311" spans="3:5" hidden="1">
      <c r="C311" t="s">
        <v>394</v>
      </c>
      <c r="D311">
        <f t="shared" si="19"/>
        <v>13.64</v>
      </c>
      <c r="E311">
        <v>13640</v>
      </c>
    </row>
    <row r="312" spans="3:5" hidden="1">
      <c r="C312" t="s">
        <v>395</v>
      </c>
      <c r="D312">
        <f t="shared" si="19"/>
        <v>13.44</v>
      </c>
      <c r="E312">
        <v>13440</v>
      </c>
    </row>
    <row r="313" spans="3:5" hidden="1">
      <c r="C313" t="s">
        <v>396</v>
      </c>
      <c r="D313">
        <f t="shared" si="19"/>
        <v>13.465</v>
      </c>
      <c r="E313">
        <v>13465</v>
      </c>
    </row>
    <row r="314" spans="3:5" hidden="1">
      <c r="C314" t="s">
        <v>397</v>
      </c>
      <c r="D314">
        <f t="shared" si="19"/>
        <v>13.78</v>
      </c>
      <c r="E314">
        <v>13780</v>
      </c>
    </row>
    <row r="315" spans="3:5" hidden="1">
      <c r="C315" t="s">
        <v>398</v>
      </c>
      <c r="D315">
        <f t="shared" si="19"/>
        <v>13.225</v>
      </c>
      <c r="E315">
        <v>13225</v>
      </c>
    </row>
    <row r="316" spans="3:5" hidden="1">
      <c r="C316" t="s">
        <v>399</v>
      </c>
      <c r="D316">
        <f t="shared" si="19"/>
        <v>12.69</v>
      </c>
      <c r="E316">
        <v>12690</v>
      </c>
    </row>
    <row r="317" spans="3:5" hidden="1">
      <c r="C317" s="83">
        <v>39814</v>
      </c>
      <c r="D317">
        <f t="shared" si="19"/>
        <v>12.365</v>
      </c>
      <c r="E317">
        <v>12365</v>
      </c>
    </row>
    <row r="318" spans="3:5" hidden="1">
      <c r="C318" s="83">
        <v>39845</v>
      </c>
      <c r="D318">
        <f t="shared" si="19"/>
        <v>11.64</v>
      </c>
      <c r="E318">
        <v>11640</v>
      </c>
    </row>
    <row r="319" spans="3:5" hidden="1">
      <c r="C319" s="83">
        <v>39873</v>
      </c>
      <c r="D319">
        <f t="shared" si="19"/>
        <v>12.23</v>
      </c>
      <c r="E319">
        <v>12230</v>
      </c>
    </row>
    <row r="320" spans="3:5" hidden="1">
      <c r="C320" s="83">
        <v>39904</v>
      </c>
      <c r="D320">
        <f t="shared" si="19"/>
        <v>12.085000000000001</v>
      </c>
      <c r="E320">
        <v>12085</v>
      </c>
    </row>
    <row r="321" spans="3:5" hidden="1">
      <c r="C321" s="83">
        <v>39934</v>
      </c>
      <c r="D321">
        <f t="shared" si="19"/>
        <v>11.845000000000001</v>
      </c>
      <c r="E321">
        <v>11845</v>
      </c>
    </row>
    <row r="322" spans="3:5" hidden="1">
      <c r="C322" s="83">
        <v>39965</v>
      </c>
      <c r="D322">
        <f t="shared" si="19"/>
        <v>10.88</v>
      </c>
      <c r="E322">
        <v>10880</v>
      </c>
    </row>
    <row r="323" spans="3:5" hidden="1">
      <c r="C323" s="83">
        <v>39995</v>
      </c>
      <c r="D323">
        <f t="shared" si="19"/>
        <v>10.635</v>
      </c>
      <c r="E323">
        <v>10635</v>
      </c>
    </row>
    <row r="324" spans="3:5" hidden="1">
      <c r="C324" s="83">
        <v>40026</v>
      </c>
      <c r="D324">
        <f t="shared" si="19"/>
        <v>10.86</v>
      </c>
      <c r="E324">
        <v>10860</v>
      </c>
    </row>
    <row r="325" spans="3:5" hidden="1">
      <c r="C325" s="83">
        <v>40057</v>
      </c>
      <c r="D325">
        <f t="shared" si="19"/>
        <v>10.74</v>
      </c>
      <c r="E325">
        <v>10740</v>
      </c>
    </row>
    <row r="326" spans="3:5" hidden="1">
      <c r="C326" s="83">
        <v>40087</v>
      </c>
      <c r="D326">
        <f t="shared" si="19"/>
        <v>10.52</v>
      </c>
      <c r="E326">
        <v>10520</v>
      </c>
    </row>
    <row r="327" spans="3:5" hidden="1">
      <c r="C327" s="83">
        <v>40118</v>
      </c>
      <c r="D327">
        <f t="shared" si="19"/>
        <v>10.315</v>
      </c>
      <c r="E327">
        <v>10315</v>
      </c>
    </row>
    <row r="328" spans="3:5" hidden="1">
      <c r="C328" s="83">
        <v>40148</v>
      </c>
      <c r="D328">
        <f t="shared" si="19"/>
        <v>11.56</v>
      </c>
      <c r="E328">
        <v>11560</v>
      </c>
    </row>
    <row r="329" spans="3:5" hidden="1">
      <c r="C329" s="83">
        <v>39815</v>
      </c>
      <c r="D329">
        <f t="shared" si="19"/>
        <v>12.15</v>
      </c>
      <c r="E329">
        <v>12150</v>
      </c>
    </row>
    <row r="330" spans="3:5" hidden="1">
      <c r="C330" s="83">
        <v>39846</v>
      </c>
      <c r="D330">
        <f t="shared" si="19"/>
        <v>12.5</v>
      </c>
      <c r="E330">
        <v>12500</v>
      </c>
    </row>
    <row r="331" spans="3:5" hidden="1">
      <c r="C331" s="83">
        <v>39874</v>
      </c>
      <c r="D331">
        <f t="shared" si="19"/>
        <v>13.17</v>
      </c>
      <c r="E331">
        <v>13170</v>
      </c>
    </row>
    <row r="332" spans="3:5" hidden="1">
      <c r="C332" s="83">
        <v>39905</v>
      </c>
      <c r="D332">
        <f t="shared" si="19"/>
        <v>11.8</v>
      </c>
      <c r="E332">
        <v>11800</v>
      </c>
    </row>
    <row r="333" spans="3:5" hidden="1">
      <c r="C333" s="83">
        <v>39935</v>
      </c>
      <c r="D333">
        <f t="shared" si="19"/>
        <v>11.6</v>
      </c>
      <c r="E333">
        <v>11600</v>
      </c>
    </row>
    <row r="334" spans="3:5" hidden="1">
      <c r="C334" s="83">
        <v>39966</v>
      </c>
      <c r="D334">
        <f t="shared" si="19"/>
        <v>11.72</v>
      </c>
      <c r="E334">
        <v>11720</v>
      </c>
    </row>
    <row r="335" spans="3:5" hidden="1">
      <c r="C335" s="83">
        <v>39996</v>
      </c>
      <c r="D335">
        <f t="shared" si="19"/>
        <v>10.99</v>
      </c>
      <c r="E335">
        <v>10990</v>
      </c>
    </row>
    <row r="336" spans="3:5" hidden="1">
      <c r="C336" s="83">
        <v>40027</v>
      </c>
      <c r="D336">
        <f t="shared" si="19"/>
        <v>11.28</v>
      </c>
      <c r="E336">
        <v>11280</v>
      </c>
    </row>
    <row r="337" spans="3:5" hidden="1">
      <c r="C337" s="83">
        <v>40058</v>
      </c>
      <c r="D337">
        <f t="shared" si="19"/>
        <v>11.26</v>
      </c>
      <c r="E337">
        <v>11260</v>
      </c>
    </row>
    <row r="338" spans="3:5" hidden="1">
      <c r="C338" s="83">
        <v>40088</v>
      </c>
      <c r="D338">
        <f t="shared" si="19"/>
        <v>11.21</v>
      </c>
      <c r="E338">
        <v>11210</v>
      </c>
    </row>
    <row r="339" spans="3:5" hidden="1">
      <c r="C339" s="83">
        <v>40119</v>
      </c>
      <c r="D339">
        <f t="shared" si="19"/>
        <v>10.46</v>
      </c>
      <c r="E339">
        <v>10460</v>
      </c>
    </row>
    <row r="340" spans="3:5" hidden="1">
      <c r="C340" s="83">
        <v>40149</v>
      </c>
      <c r="D340">
        <f t="shared" si="19"/>
        <v>10.44</v>
      </c>
      <c r="E340">
        <v>10440</v>
      </c>
    </row>
    <row r="341" spans="3:5" hidden="1">
      <c r="C341" s="83">
        <v>39816</v>
      </c>
      <c r="D341">
        <f t="shared" si="19"/>
        <v>9.92</v>
      </c>
      <c r="E341">
        <v>9920</v>
      </c>
    </row>
    <row r="342" spans="3:5" hidden="1">
      <c r="C342" s="83">
        <v>39847</v>
      </c>
      <c r="D342">
        <f t="shared" si="19"/>
        <v>9.8699999999999992</v>
      </c>
      <c r="E342">
        <v>9870</v>
      </c>
    </row>
    <row r="343" spans="3:5" hidden="1">
      <c r="C343" s="83">
        <v>39875</v>
      </c>
      <c r="D343">
        <f t="shared" si="19"/>
        <v>9.8800000000000008</v>
      </c>
      <c r="E343">
        <v>9880</v>
      </c>
    </row>
    <row r="344" spans="3:5" hidden="1">
      <c r="C344" s="83">
        <v>39906</v>
      </c>
      <c r="D344">
        <f t="shared" si="19"/>
        <v>9.7899999999999991</v>
      </c>
      <c r="E344">
        <v>9790</v>
      </c>
    </row>
    <row r="345" spans="3:5" hidden="1">
      <c r="C345" s="83">
        <v>39936</v>
      </c>
      <c r="D345">
        <f t="shared" si="19"/>
        <v>9.4700000000000006</v>
      </c>
      <c r="E345">
        <v>9470</v>
      </c>
    </row>
    <row r="346" spans="3:5" hidden="1">
      <c r="C346" s="83">
        <v>39967</v>
      </c>
      <c r="D346">
        <f t="shared" ref="D346:D409" si="20">E346/1000</f>
        <v>9.4149999999999991</v>
      </c>
      <c r="E346">
        <v>9415</v>
      </c>
    </row>
    <row r="347" spans="3:5" hidden="1">
      <c r="C347" s="83">
        <v>39997</v>
      </c>
      <c r="D347">
        <f t="shared" si="20"/>
        <v>9.5250000000000004</v>
      </c>
      <c r="E347">
        <v>9525</v>
      </c>
    </row>
    <row r="348" spans="3:5" hidden="1">
      <c r="C348" s="83">
        <v>40028</v>
      </c>
      <c r="D348">
        <f t="shared" si="20"/>
        <v>9.625</v>
      </c>
      <c r="E348">
        <v>9625</v>
      </c>
    </row>
    <row r="349" spans="3:5" hidden="1">
      <c r="C349" s="83">
        <v>40059</v>
      </c>
      <c r="D349">
        <f t="shared" si="20"/>
        <v>9.4949999999999992</v>
      </c>
      <c r="E349">
        <v>9495</v>
      </c>
    </row>
    <row r="350" spans="3:5" hidden="1">
      <c r="C350" s="83">
        <v>40089</v>
      </c>
      <c r="D350">
        <f t="shared" si="20"/>
        <v>9.18</v>
      </c>
      <c r="E350">
        <v>9180</v>
      </c>
    </row>
    <row r="351" spans="3:5" hidden="1">
      <c r="C351" s="83">
        <v>40120</v>
      </c>
      <c r="D351">
        <f t="shared" si="20"/>
        <v>9.2100000000000009</v>
      </c>
      <c r="E351">
        <v>9210</v>
      </c>
    </row>
    <row r="352" spans="3:5" hidden="1">
      <c r="C352" s="83">
        <v>40150</v>
      </c>
      <c r="D352">
        <f t="shared" si="20"/>
        <v>9.125</v>
      </c>
      <c r="E352">
        <v>9125</v>
      </c>
    </row>
    <row r="353" spans="3:5" hidden="1">
      <c r="C353" s="83">
        <v>39817</v>
      </c>
      <c r="D353">
        <f t="shared" si="20"/>
        <v>9.59</v>
      </c>
      <c r="E353">
        <v>9590</v>
      </c>
    </row>
    <row r="354" spans="3:5" hidden="1">
      <c r="C354" s="83">
        <v>39848</v>
      </c>
      <c r="D354">
        <f t="shared" si="20"/>
        <v>9.4749999999999996</v>
      </c>
      <c r="E354">
        <v>9475</v>
      </c>
    </row>
    <row r="355" spans="3:5" hidden="1">
      <c r="C355" s="83">
        <v>39876</v>
      </c>
      <c r="D355">
        <f t="shared" si="20"/>
        <v>9.7200000000000006</v>
      </c>
      <c r="E355">
        <v>9720</v>
      </c>
    </row>
    <row r="356" spans="3:5" hidden="1">
      <c r="C356" s="83">
        <v>39907</v>
      </c>
      <c r="D356">
        <f t="shared" si="20"/>
        <v>10.065</v>
      </c>
      <c r="E356">
        <v>10065</v>
      </c>
    </row>
    <row r="357" spans="3:5" hidden="1">
      <c r="C357" s="83">
        <v>39937</v>
      </c>
      <c r="D357">
        <f t="shared" si="20"/>
        <v>10.23</v>
      </c>
      <c r="E357">
        <v>10230</v>
      </c>
    </row>
    <row r="358" spans="3:5" hidden="1">
      <c r="C358" s="83">
        <v>39968</v>
      </c>
      <c r="D358">
        <f t="shared" si="20"/>
        <v>10.199999999999999</v>
      </c>
      <c r="E358">
        <v>10200</v>
      </c>
    </row>
    <row r="359" spans="3:5" hidden="1">
      <c r="C359" s="83">
        <v>39998</v>
      </c>
      <c r="D359">
        <f t="shared" si="20"/>
        <v>10.02</v>
      </c>
      <c r="E359">
        <v>10020</v>
      </c>
    </row>
    <row r="360" spans="3:5" hidden="1">
      <c r="C360" s="83">
        <v>40029</v>
      </c>
      <c r="D360">
        <f t="shared" si="20"/>
        <v>9.5350000000000001</v>
      </c>
      <c r="E360">
        <v>9535</v>
      </c>
    </row>
    <row r="361" spans="3:5" hidden="1">
      <c r="C361" s="83">
        <v>40060</v>
      </c>
      <c r="D361">
        <f t="shared" si="20"/>
        <v>9.36</v>
      </c>
      <c r="E361">
        <v>9360</v>
      </c>
    </row>
    <row r="362" spans="3:5" hidden="1">
      <c r="C362" s="83">
        <v>40090</v>
      </c>
      <c r="D362">
        <f t="shared" si="20"/>
        <v>9.0150000000000006</v>
      </c>
      <c r="E362">
        <v>9015</v>
      </c>
    </row>
    <row r="363" spans="3:5" hidden="1">
      <c r="C363" s="83">
        <v>40121</v>
      </c>
      <c r="D363">
        <f t="shared" si="20"/>
        <v>8.6750000000000007</v>
      </c>
      <c r="E363">
        <v>8675</v>
      </c>
    </row>
    <row r="364" spans="3:5" hidden="1">
      <c r="C364" s="83">
        <v>40151</v>
      </c>
      <c r="D364">
        <f t="shared" si="20"/>
        <v>8.1150000000000002</v>
      </c>
      <c r="E364">
        <v>8115</v>
      </c>
    </row>
    <row r="365" spans="3:5" hidden="1">
      <c r="C365" s="83">
        <v>39818</v>
      </c>
      <c r="D365">
        <f t="shared" si="20"/>
        <v>7.9550000000000001</v>
      </c>
      <c r="E365">
        <v>7955</v>
      </c>
    </row>
    <row r="366" spans="3:5" hidden="1">
      <c r="C366" s="83">
        <v>39849</v>
      </c>
      <c r="D366">
        <f t="shared" si="20"/>
        <v>7.67</v>
      </c>
      <c r="E366">
        <v>7670</v>
      </c>
    </row>
    <row r="367" spans="3:5" hidden="1">
      <c r="C367" s="83">
        <v>39877</v>
      </c>
      <c r="D367">
        <f t="shared" si="20"/>
        <v>8.5749999999999993</v>
      </c>
      <c r="E367">
        <v>8575</v>
      </c>
    </row>
    <row r="368" spans="3:5" hidden="1">
      <c r="C368" s="83">
        <v>39908</v>
      </c>
      <c r="D368">
        <f t="shared" si="20"/>
        <v>8.3249999999999993</v>
      </c>
      <c r="E368">
        <v>8325</v>
      </c>
    </row>
    <row r="369" spans="3:5" hidden="1">
      <c r="C369" s="83">
        <v>39938</v>
      </c>
      <c r="D369">
        <f t="shared" si="20"/>
        <v>8.4550000000000001</v>
      </c>
      <c r="E369">
        <v>8455</v>
      </c>
    </row>
    <row r="370" spans="3:5" hidden="1">
      <c r="C370" s="83">
        <v>39969</v>
      </c>
      <c r="D370">
        <f t="shared" si="20"/>
        <v>8</v>
      </c>
      <c r="E370">
        <v>8000</v>
      </c>
    </row>
    <row r="371" spans="3:5" hidden="1">
      <c r="C371" s="83">
        <v>39999</v>
      </c>
      <c r="D371">
        <f t="shared" si="20"/>
        <v>7.9</v>
      </c>
      <c r="E371">
        <v>7900</v>
      </c>
    </row>
    <row r="372" spans="3:5" hidden="1">
      <c r="C372" s="83">
        <v>40030</v>
      </c>
      <c r="D372">
        <f t="shared" si="20"/>
        <v>8.01</v>
      </c>
      <c r="E372">
        <v>8010</v>
      </c>
    </row>
    <row r="373" spans="3:5" hidden="1">
      <c r="C373" s="83">
        <v>40061</v>
      </c>
      <c r="D373">
        <f t="shared" si="20"/>
        <v>8.1</v>
      </c>
      <c r="E373">
        <v>8100</v>
      </c>
    </row>
    <row r="374" spans="3:5" hidden="1">
      <c r="C374" s="83">
        <v>40091</v>
      </c>
      <c r="D374">
        <f t="shared" si="20"/>
        <v>8.0749999999999993</v>
      </c>
      <c r="E374">
        <v>8075</v>
      </c>
    </row>
    <row r="375" spans="3:5" hidden="1">
      <c r="C375" s="83">
        <v>40122</v>
      </c>
      <c r="D375">
        <f t="shared" si="20"/>
        <v>7.7450000000000001</v>
      </c>
      <c r="E375">
        <v>7745</v>
      </c>
    </row>
    <row r="376" spans="3:5" hidden="1">
      <c r="C376" s="83">
        <v>40152</v>
      </c>
      <c r="D376">
        <f t="shared" si="20"/>
        <v>7.46</v>
      </c>
      <c r="E376">
        <v>7460</v>
      </c>
    </row>
    <row r="377" spans="3:5" hidden="1">
      <c r="C377" s="83">
        <v>39819</v>
      </c>
      <c r="D377">
        <f t="shared" si="20"/>
        <v>7.3849999999999998</v>
      </c>
      <c r="E377">
        <v>7385</v>
      </c>
    </row>
    <row r="378" spans="3:5" hidden="1">
      <c r="C378" s="83">
        <v>39850</v>
      </c>
      <c r="D378">
        <f t="shared" si="20"/>
        <v>7.3250000000000002</v>
      </c>
      <c r="E378">
        <v>7325</v>
      </c>
    </row>
    <row r="379" spans="3:5" hidden="1">
      <c r="C379" s="83">
        <v>39878</v>
      </c>
      <c r="D379">
        <f t="shared" si="20"/>
        <v>7.5049999999999999</v>
      </c>
      <c r="E379">
        <v>7505</v>
      </c>
    </row>
    <row r="380" spans="3:5" hidden="1">
      <c r="C380" s="83">
        <v>39909</v>
      </c>
      <c r="D380">
        <f t="shared" si="20"/>
        <v>7.3849999999999998</v>
      </c>
      <c r="E380">
        <v>7385</v>
      </c>
    </row>
    <row r="381" spans="3:5" hidden="1">
      <c r="C381" s="83">
        <v>39939</v>
      </c>
      <c r="D381">
        <f t="shared" si="20"/>
        <v>7.7450000000000001</v>
      </c>
      <c r="E381">
        <v>7745</v>
      </c>
    </row>
    <row r="382" spans="3:5" hidden="1">
      <c r="C382" s="83">
        <v>39970</v>
      </c>
      <c r="D382">
        <f t="shared" si="20"/>
        <v>8.65</v>
      </c>
      <c r="E382">
        <v>8650</v>
      </c>
    </row>
    <row r="383" spans="3:5" hidden="1">
      <c r="C383" s="83">
        <v>40000</v>
      </c>
      <c r="D383">
        <f t="shared" si="20"/>
        <v>8.65</v>
      </c>
      <c r="E383">
        <v>8650</v>
      </c>
    </row>
    <row r="384" spans="3:5" hidden="1">
      <c r="C384" s="83">
        <v>40031</v>
      </c>
      <c r="D384">
        <f t="shared" si="20"/>
        <v>8.7750000000000004</v>
      </c>
      <c r="E384">
        <v>8775</v>
      </c>
    </row>
    <row r="385" spans="3:5" hidden="1">
      <c r="C385" s="83">
        <v>40062</v>
      </c>
      <c r="D385">
        <f t="shared" si="20"/>
        <v>8.6300000000000008</v>
      </c>
      <c r="E385">
        <v>8630</v>
      </c>
    </row>
    <row r="386" spans="3:5" hidden="1">
      <c r="C386" s="83">
        <v>40092</v>
      </c>
      <c r="D386">
        <f t="shared" si="20"/>
        <v>8.0850000000000009</v>
      </c>
      <c r="E386">
        <v>8085</v>
      </c>
    </row>
    <row r="387" spans="3:5" hidden="1">
      <c r="C387" s="83">
        <v>40123</v>
      </c>
      <c r="D387">
        <f t="shared" si="20"/>
        <v>8.0250000000000004</v>
      </c>
      <c r="E387">
        <v>8025</v>
      </c>
    </row>
    <row r="388" spans="3:5" hidden="1">
      <c r="C388" s="83">
        <v>40153</v>
      </c>
      <c r="D388">
        <f t="shared" si="20"/>
        <v>7.85</v>
      </c>
      <c r="E388">
        <v>7850</v>
      </c>
    </row>
    <row r="389" spans="3:5" hidden="1">
      <c r="C389" s="83">
        <v>39820</v>
      </c>
      <c r="D389">
        <f t="shared" si="20"/>
        <v>7.8</v>
      </c>
      <c r="E389">
        <v>7800</v>
      </c>
    </row>
    <row r="390" spans="3:5" hidden="1">
      <c r="C390" s="83">
        <v>39851</v>
      </c>
      <c r="D390">
        <f t="shared" si="20"/>
        <v>7.63</v>
      </c>
      <c r="E390">
        <v>7630</v>
      </c>
    </row>
    <row r="391" spans="3:5" hidden="1">
      <c r="C391" s="83">
        <v>39879</v>
      </c>
      <c r="D391">
        <f t="shared" si="20"/>
        <v>7.84</v>
      </c>
      <c r="E391">
        <v>7840</v>
      </c>
    </row>
    <row r="392" spans="3:5" hidden="1">
      <c r="C392" s="83">
        <v>39910</v>
      </c>
      <c r="D392">
        <f t="shared" si="20"/>
        <v>7.65</v>
      </c>
      <c r="E392">
        <v>7650</v>
      </c>
    </row>
    <row r="393" spans="3:5" hidden="1">
      <c r="C393" s="83">
        <v>39940</v>
      </c>
      <c r="D393">
        <f t="shared" si="20"/>
        <v>7.99</v>
      </c>
      <c r="E393">
        <v>7990</v>
      </c>
    </row>
    <row r="394" spans="3:5" hidden="1">
      <c r="C394" s="83">
        <v>39971</v>
      </c>
      <c r="D394">
        <f t="shared" si="20"/>
        <v>8.49</v>
      </c>
      <c r="E394">
        <v>8490</v>
      </c>
    </row>
    <row r="395" spans="3:5" hidden="1">
      <c r="C395" s="83">
        <v>40001</v>
      </c>
      <c r="D395">
        <f t="shared" si="20"/>
        <v>8.5649999999999995</v>
      </c>
      <c r="E395">
        <v>8565</v>
      </c>
    </row>
    <row r="396" spans="3:5" hidden="1">
      <c r="C396" s="83">
        <v>40032</v>
      </c>
      <c r="D396">
        <f t="shared" si="20"/>
        <v>8.61</v>
      </c>
      <c r="E396">
        <v>8610</v>
      </c>
    </row>
    <row r="397" spans="3:5" hidden="1">
      <c r="C397" s="83">
        <v>40063</v>
      </c>
      <c r="D397">
        <f t="shared" si="20"/>
        <v>8.26</v>
      </c>
      <c r="E397">
        <v>8260</v>
      </c>
    </row>
    <row r="398" spans="3:5" hidden="1">
      <c r="C398" s="83">
        <v>40093</v>
      </c>
      <c r="D398">
        <f t="shared" si="20"/>
        <v>8.0449999999999999</v>
      </c>
      <c r="E398">
        <v>8045</v>
      </c>
    </row>
    <row r="399" spans="3:5" hidden="1">
      <c r="C399" s="83">
        <v>40124</v>
      </c>
      <c r="D399">
        <f t="shared" si="20"/>
        <v>8.51</v>
      </c>
      <c r="E399">
        <v>8510</v>
      </c>
    </row>
    <row r="400" spans="3:5" hidden="1">
      <c r="C400" s="83">
        <v>40154</v>
      </c>
      <c r="D400">
        <f t="shared" si="20"/>
        <v>8.5</v>
      </c>
      <c r="E400">
        <v>8500</v>
      </c>
    </row>
    <row r="401" spans="3:5" hidden="1">
      <c r="C401" s="83">
        <v>39821</v>
      </c>
      <c r="D401">
        <f t="shared" si="20"/>
        <v>8.73</v>
      </c>
      <c r="E401">
        <v>8730</v>
      </c>
    </row>
    <row r="402" spans="3:5" hidden="1">
      <c r="C402" s="83">
        <v>39852</v>
      </c>
      <c r="D402">
        <f t="shared" si="20"/>
        <v>8.9849999999999994</v>
      </c>
      <c r="E402">
        <v>8985</v>
      </c>
    </row>
    <row r="403" spans="3:5" hidden="1">
      <c r="C403" s="83">
        <v>39880</v>
      </c>
      <c r="D403">
        <f t="shared" si="20"/>
        <v>9.23</v>
      </c>
      <c r="E403">
        <v>9230</v>
      </c>
    </row>
    <row r="404" spans="3:5" hidden="1">
      <c r="C404" s="83">
        <v>39911</v>
      </c>
      <c r="D404">
        <f t="shared" si="20"/>
        <v>9.5</v>
      </c>
      <c r="E404">
        <v>9500</v>
      </c>
    </row>
    <row r="405" spans="3:5" hidden="1">
      <c r="C405" s="83">
        <v>39941</v>
      </c>
      <c r="D405">
        <f t="shared" si="20"/>
        <v>10.130000000000001</v>
      </c>
      <c r="E405">
        <v>10130</v>
      </c>
    </row>
    <row r="406" spans="3:5" hidden="1">
      <c r="C406" s="83">
        <v>39972</v>
      </c>
      <c r="D406">
        <f t="shared" si="20"/>
        <v>10.715</v>
      </c>
      <c r="E406">
        <v>10715</v>
      </c>
    </row>
    <row r="407" spans="3:5" hidden="1">
      <c r="C407" s="83">
        <v>40002</v>
      </c>
      <c r="D407">
        <f t="shared" si="20"/>
        <v>9.2200000000000006</v>
      </c>
      <c r="E407">
        <v>9220</v>
      </c>
    </row>
    <row r="408" spans="3:5" hidden="1">
      <c r="C408" s="83">
        <v>40033</v>
      </c>
      <c r="D408">
        <f t="shared" si="20"/>
        <v>9.16</v>
      </c>
      <c r="E408">
        <v>9160</v>
      </c>
    </row>
    <row r="409" spans="3:5" hidden="1">
      <c r="C409" s="83">
        <v>40064</v>
      </c>
      <c r="D409">
        <f t="shared" si="20"/>
        <v>8.86</v>
      </c>
      <c r="E409">
        <v>8860</v>
      </c>
    </row>
    <row r="410" spans="3:5" hidden="1">
      <c r="C410" s="83">
        <v>40094</v>
      </c>
      <c r="D410">
        <f t="shared" ref="D410:D421" si="21">E410/1000</f>
        <v>9.0850000000000009</v>
      </c>
      <c r="E410">
        <v>9085</v>
      </c>
    </row>
    <row r="411" spans="3:5" hidden="1">
      <c r="C411" s="83">
        <v>40125</v>
      </c>
      <c r="D411">
        <f t="shared" si="21"/>
        <v>8.2850000000000001</v>
      </c>
      <c r="E411">
        <v>8285</v>
      </c>
    </row>
    <row r="412" spans="3:5" hidden="1">
      <c r="C412" s="83">
        <v>40155</v>
      </c>
      <c r="D412">
        <f t="shared" si="21"/>
        <v>7.21</v>
      </c>
      <c r="E412">
        <v>7210</v>
      </c>
    </row>
    <row r="413" spans="3:5" hidden="1">
      <c r="C413" s="83">
        <v>39822</v>
      </c>
      <c r="D413">
        <f t="shared" si="21"/>
        <v>7.42</v>
      </c>
      <c r="E413">
        <v>7420</v>
      </c>
    </row>
    <row r="414" spans="3:5" hidden="1">
      <c r="C414" s="83">
        <v>39853</v>
      </c>
      <c r="D414">
        <f t="shared" si="21"/>
        <v>8.07</v>
      </c>
      <c r="E414">
        <v>8070</v>
      </c>
    </row>
    <row r="415" spans="3:5" hidden="1">
      <c r="C415" s="83">
        <v>39881</v>
      </c>
      <c r="D415">
        <f t="shared" si="21"/>
        <v>8.17</v>
      </c>
      <c r="E415">
        <v>8170</v>
      </c>
    </row>
    <row r="416" spans="3:5" hidden="1">
      <c r="C416" s="83">
        <v>39912</v>
      </c>
      <c r="D416">
        <f t="shared" si="21"/>
        <v>8.1199999999999992</v>
      </c>
      <c r="E416">
        <v>8120</v>
      </c>
    </row>
    <row r="417" spans="3:5" hidden="1">
      <c r="C417" s="83">
        <v>39942</v>
      </c>
      <c r="D417">
        <f t="shared" si="21"/>
        <v>8.25</v>
      </c>
      <c r="E417">
        <v>8250</v>
      </c>
    </row>
    <row r="418" spans="3:5" hidden="1">
      <c r="C418" s="83">
        <v>39973</v>
      </c>
      <c r="D418">
        <f t="shared" si="21"/>
        <v>8.4700000000000006</v>
      </c>
      <c r="E418">
        <v>8470</v>
      </c>
    </row>
    <row r="419" spans="3:5" hidden="1">
      <c r="C419" s="83">
        <v>40003</v>
      </c>
      <c r="D419">
        <f t="shared" si="21"/>
        <v>8.3699999999999992</v>
      </c>
      <c r="E419">
        <v>8370</v>
      </c>
    </row>
    <row r="420" spans="3:5" hidden="1">
      <c r="C420" s="83">
        <v>40034</v>
      </c>
      <c r="D420">
        <f t="shared" si="21"/>
        <v>8.18</v>
      </c>
      <c r="E420">
        <v>8180</v>
      </c>
    </row>
    <row r="421" spans="3:5" hidden="1">
      <c r="C421" s="83">
        <v>40065</v>
      </c>
      <c r="D421">
        <f t="shared" si="21"/>
        <v>8.2899999999999991</v>
      </c>
      <c r="E421">
        <v>8290</v>
      </c>
    </row>
  </sheetData>
  <mergeCells count="1">
    <mergeCell ref="A1:E1"/>
  </mergeCells>
  <phoneticPr fontId="4" type="noConversion"/>
  <conditionalFormatting sqref="B138:B16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138:D16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38:E15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15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2:E16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138:C150 C152:C16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165:E16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pane ySplit="2" topLeftCell="A3" activePane="bottomLeft" state="frozen"/>
      <selection pane="bottomLeft" activeCell="I39" sqref="I39"/>
    </sheetView>
  </sheetViews>
  <sheetFormatPr defaultRowHeight="12.75"/>
  <cols>
    <col min="2" max="2" width="12.5703125" bestFit="1" customWidth="1"/>
    <col min="3" max="3" width="12.5703125" customWidth="1"/>
    <col min="4" max="4" width="10.7109375" customWidth="1"/>
    <col min="5" max="5" width="12.28515625" customWidth="1"/>
    <col min="6" max="6" width="17.7109375" bestFit="1" customWidth="1"/>
    <col min="7" max="7" width="12.42578125" customWidth="1"/>
    <col min="8" max="8" width="10.5703125" customWidth="1"/>
    <col min="9" max="9" width="11.5703125" style="1" customWidth="1"/>
    <col min="10" max="10" width="13.5703125" style="1" customWidth="1"/>
    <col min="13" max="13" width="15" customWidth="1"/>
    <col min="14" max="14" width="10.85546875" bestFit="1" customWidth="1"/>
  </cols>
  <sheetData>
    <row r="1" spans="1:17" ht="12.75" customHeight="1">
      <c r="A1" s="311" t="s">
        <v>490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7" ht="26.25" customHeight="1" thickBot="1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  <c r="Q2" s="186"/>
    </row>
    <row r="3" spans="1:17" ht="13.5" thickBot="1">
      <c r="B3" s="100"/>
      <c r="C3" s="101"/>
      <c r="D3" s="101"/>
      <c r="E3" s="101"/>
      <c r="F3" s="101"/>
      <c r="G3" s="101"/>
      <c r="H3" s="101"/>
      <c r="I3" s="102"/>
      <c r="J3" s="102"/>
      <c r="K3" s="102"/>
    </row>
    <row r="4" spans="1:17" ht="16.5" thickBot="1">
      <c r="B4" s="106"/>
      <c r="C4" s="307">
        <v>2004</v>
      </c>
      <c r="D4" s="308"/>
      <c r="E4" s="305" t="s">
        <v>290</v>
      </c>
      <c r="F4" s="307">
        <v>2005</v>
      </c>
      <c r="G4" s="308"/>
      <c r="H4" s="305" t="s">
        <v>290</v>
      </c>
      <c r="I4" s="307">
        <v>2006</v>
      </c>
      <c r="J4" s="308"/>
      <c r="K4" s="305" t="s">
        <v>290</v>
      </c>
      <c r="M4" s="317" t="s">
        <v>477</v>
      </c>
      <c r="N4" s="318"/>
    </row>
    <row r="5" spans="1:17" ht="13.5" thickBot="1">
      <c r="B5" s="107" t="s">
        <v>293</v>
      </c>
      <c r="C5" s="108" t="s">
        <v>291</v>
      </c>
      <c r="D5" s="109" t="s">
        <v>292</v>
      </c>
      <c r="E5" s="306"/>
      <c r="F5" s="108" t="s">
        <v>291</v>
      </c>
      <c r="G5" s="109" t="s">
        <v>292</v>
      </c>
      <c r="H5" s="306"/>
      <c r="I5" s="108" t="s">
        <v>291</v>
      </c>
      <c r="J5" s="109" t="s">
        <v>292</v>
      </c>
      <c r="K5" s="306"/>
      <c r="M5" s="205">
        <v>2004</v>
      </c>
      <c r="N5" s="208">
        <f>SUM(E6:E17)</f>
        <v>-10209.379999999994</v>
      </c>
    </row>
    <row r="6" spans="1:17">
      <c r="B6" s="211" t="s">
        <v>294</v>
      </c>
      <c r="C6" s="118">
        <v>19640.28</v>
      </c>
      <c r="D6" s="119">
        <v>19390.78</v>
      </c>
      <c r="E6" s="120">
        <f>D6-C6</f>
        <v>-249.5</v>
      </c>
      <c r="F6" s="119">
        <v>23818.28</v>
      </c>
      <c r="G6" s="119">
        <v>21670.26</v>
      </c>
      <c r="H6" s="120">
        <f t="shared" ref="H6:H17" si="0">G6-F6</f>
        <v>-2148.0200000000004</v>
      </c>
      <c r="I6" s="119">
        <v>29281.040000000001</v>
      </c>
      <c r="J6" s="119">
        <v>21543.37</v>
      </c>
      <c r="K6" s="120">
        <f>J6-I6</f>
        <v>-7737.6700000000019</v>
      </c>
      <c r="M6" s="206">
        <f>M5+1</f>
        <v>2005</v>
      </c>
      <c r="N6" s="209">
        <f>SUM(H6:H17)</f>
        <v>-19420.5</v>
      </c>
    </row>
    <row r="7" spans="1:17">
      <c r="B7" s="114" t="s">
        <v>295</v>
      </c>
      <c r="C7" s="115">
        <v>20225.740000000002</v>
      </c>
      <c r="D7" s="115">
        <v>22722.98</v>
      </c>
      <c r="E7" s="116">
        <f t="shared" ref="E7:E17" si="1">D7-C7</f>
        <v>2497.239999999998</v>
      </c>
      <c r="F7" s="115">
        <v>23681.58</v>
      </c>
      <c r="G7" s="115">
        <v>23202.23</v>
      </c>
      <c r="H7" s="121">
        <f t="shared" si="0"/>
        <v>-479.35000000000218</v>
      </c>
      <c r="I7" s="115">
        <v>30398.37</v>
      </c>
      <c r="J7" s="115">
        <v>26482.51</v>
      </c>
      <c r="K7" s="121">
        <f t="shared" ref="K7:K17" si="2">J7-I7</f>
        <v>-3915.8600000000006</v>
      </c>
      <c r="M7" s="206">
        <f t="shared" ref="M7:M12" si="3">M6+1</f>
        <v>2006</v>
      </c>
      <c r="N7" s="209">
        <f>SUM(K6:K17)</f>
        <v>-66780.87</v>
      </c>
    </row>
    <row r="8" spans="1:17">
      <c r="B8" s="114" t="s">
        <v>296</v>
      </c>
      <c r="C8" s="115">
        <v>23716.87</v>
      </c>
      <c r="D8" s="115">
        <v>25917.95</v>
      </c>
      <c r="E8" s="116">
        <f t="shared" si="1"/>
        <v>2201.0800000000017</v>
      </c>
      <c r="F8" s="115">
        <v>27747.51</v>
      </c>
      <c r="G8" s="115">
        <v>26099.84</v>
      </c>
      <c r="H8" s="121">
        <f t="shared" si="0"/>
        <v>-1647.6699999999983</v>
      </c>
      <c r="I8" s="115">
        <v>32750.44</v>
      </c>
      <c r="J8" s="115">
        <v>29928.69</v>
      </c>
      <c r="K8" s="121">
        <f t="shared" si="2"/>
        <v>-2821.75</v>
      </c>
      <c r="M8" s="206">
        <f t="shared" si="3"/>
        <v>2007</v>
      </c>
      <c r="N8" s="209">
        <f>SUM(E22:E33)</f>
        <v>-71003.89</v>
      </c>
    </row>
    <row r="9" spans="1:17">
      <c r="B9" s="114" t="s">
        <v>297</v>
      </c>
      <c r="C9" s="115">
        <v>25892.69</v>
      </c>
      <c r="D9" s="115">
        <v>22533.599999999999</v>
      </c>
      <c r="E9" s="121">
        <f t="shared" si="1"/>
        <v>-3359.09</v>
      </c>
      <c r="F9" s="115">
        <v>28039.3</v>
      </c>
      <c r="G9" s="115">
        <v>28139.9</v>
      </c>
      <c r="H9" s="116">
        <f t="shared" si="0"/>
        <v>100.60000000000218</v>
      </c>
      <c r="I9" s="115">
        <v>28930.799999999999</v>
      </c>
      <c r="J9" s="115">
        <v>26497.31</v>
      </c>
      <c r="K9" s="121">
        <f t="shared" si="2"/>
        <v>-2433.489999999998</v>
      </c>
      <c r="M9" s="206">
        <f t="shared" si="3"/>
        <v>2008</v>
      </c>
      <c r="N9" s="209">
        <f>SUM(H22:H33)</f>
        <v>-83519.219999999987</v>
      </c>
    </row>
    <row r="10" spans="1:17">
      <c r="B10" s="114" t="s">
        <v>298</v>
      </c>
      <c r="C10" s="115">
        <v>24708.5</v>
      </c>
      <c r="D10" s="115">
        <v>24804.95</v>
      </c>
      <c r="E10" s="121">
        <f t="shared" si="1"/>
        <v>96.450000000000728</v>
      </c>
      <c r="F10" s="115">
        <v>31253.96</v>
      </c>
      <c r="G10" s="115">
        <v>28166.37</v>
      </c>
      <c r="H10" s="121">
        <f t="shared" si="0"/>
        <v>-3087.59</v>
      </c>
      <c r="I10" s="115">
        <v>37645.17</v>
      </c>
      <c r="J10" s="115">
        <v>30670.76</v>
      </c>
      <c r="K10" s="121">
        <f t="shared" si="2"/>
        <v>-6974.41</v>
      </c>
      <c r="M10" s="206">
        <f t="shared" si="3"/>
        <v>2009</v>
      </c>
      <c r="N10" s="209">
        <f>SUM(K22:K33)</f>
        <v>-18251.537295000002</v>
      </c>
    </row>
    <row r="11" spans="1:17">
      <c r="B11" s="114" t="s">
        <v>299</v>
      </c>
      <c r="C11" s="115">
        <v>28205.21</v>
      </c>
      <c r="D11" s="115">
        <v>25731.79</v>
      </c>
      <c r="E11" s="121">
        <f t="shared" si="1"/>
        <v>-2473.4199999999983</v>
      </c>
      <c r="F11" s="115">
        <v>29432.83</v>
      </c>
      <c r="G11" s="115">
        <v>30654.5</v>
      </c>
      <c r="H11" s="116">
        <f t="shared" si="0"/>
        <v>1221.6699999999983</v>
      </c>
      <c r="I11" s="115">
        <v>39725.019999999997</v>
      </c>
      <c r="J11" s="115">
        <v>35489</v>
      </c>
      <c r="K11" s="121">
        <f t="shared" si="2"/>
        <v>-4236.0199999999968</v>
      </c>
      <c r="M11" s="206">
        <f t="shared" si="3"/>
        <v>2010</v>
      </c>
      <c r="N11" s="209">
        <f>SUM(E38:E52)</f>
        <v>11364.847214000016</v>
      </c>
    </row>
    <row r="12" spans="1:17" ht="13.5" thickBot="1">
      <c r="B12" s="114" t="s">
        <v>300</v>
      </c>
      <c r="C12" s="115">
        <v>25518.77</v>
      </c>
      <c r="D12" s="115">
        <v>24906.73</v>
      </c>
      <c r="E12" s="121">
        <f t="shared" si="1"/>
        <v>-612.04000000000087</v>
      </c>
      <c r="F12" s="115">
        <v>29387.37</v>
      </c>
      <c r="G12" s="115">
        <v>28027.02</v>
      </c>
      <c r="H12" s="121">
        <f t="shared" si="0"/>
        <v>-1360.3499999999985</v>
      </c>
      <c r="I12" s="115">
        <v>42596.36</v>
      </c>
      <c r="J12" s="115">
        <v>34791.769999999997</v>
      </c>
      <c r="K12" s="121">
        <f t="shared" si="2"/>
        <v>-7804.5900000000038</v>
      </c>
      <c r="M12" s="207">
        <f t="shared" si="3"/>
        <v>2011</v>
      </c>
      <c r="N12" s="210">
        <f>SUM(H38:H49)</f>
        <v>-7012.9655459999922</v>
      </c>
    </row>
    <row r="13" spans="1:17">
      <c r="B13" s="114" t="s">
        <v>301</v>
      </c>
      <c r="C13" s="115">
        <v>24703.73</v>
      </c>
      <c r="D13" s="115">
        <v>21377.11</v>
      </c>
      <c r="E13" s="121">
        <f t="shared" si="1"/>
        <v>-3326.619999999999</v>
      </c>
      <c r="F13" s="115">
        <v>31979.01</v>
      </c>
      <c r="G13" s="115">
        <v>28632.27</v>
      </c>
      <c r="H13" s="121">
        <f t="shared" si="0"/>
        <v>-3346.739999999998</v>
      </c>
      <c r="I13" s="115">
        <v>41215.339999999997</v>
      </c>
      <c r="J13" s="115">
        <v>35863.74</v>
      </c>
      <c r="K13" s="121">
        <f t="shared" si="2"/>
        <v>-5351.5999999999985</v>
      </c>
    </row>
    <row r="14" spans="1:17">
      <c r="B14" s="114" t="s">
        <v>302</v>
      </c>
      <c r="C14" s="115">
        <v>28169.119999999999</v>
      </c>
      <c r="D14" s="115">
        <v>27279.63</v>
      </c>
      <c r="E14" s="121">
        <f t="shared" si="1"/>
        <v>-889.48999999999796</v>
      </c>
      <c r="F14" s="115">
        <v>33023.9</v>
      </c>
      <c r="G14" s="115">
        <v>29270.84</v>
      </c>
      <c r="H14" s="121">
        <f t="shared" si="0"/>
        <v>-3753.0600000000013</v>
      </c>
      <c r="I14" s="115">
        <v>37767</v>
      </c>
      <c r="J14" s="115">
        <v>37454.22</v>
      </c>
      <c r="K14" s="121">
        <f t="shared" si="2"/>
        <v>-312.77999999999884</v>
      </c>
    </row>
    <row r="15" spans="1:17">
      <c r="B15" s="114" t="s">
        <v>303</v>
      </c>
      <c r="C15" s="115">
        <v>29574.35</v>
      </c>
      <c r="D15" s="115">
        <v>23704</v>
      </c>
      <c r="E15" s="121">
        <f t="shared" si="1"/>
        <v>-5870.3499999999985</v>
      </c>
      <c r="F15" s="122">
        <v>31545.09</v>
      </c>
      <c r="G15" s="115">
        <v>25960.68</v>
      </c>
      <c r="H15" s="121">
        <f t="shared" si="0"/>
        <v>-5584.41</v>
      </c>
      <c r="I15" s="115">
        <v>52699.89</v>
      </c>
      <c r="J15" s="115">
        <v>39710.589999999997</v>
      </c>
      <c r="K15" s="124">
        <f t="shared" si="2"/>
        <v>-12989.300000000003</v>
      </c>
    </row>
    <row r="16" spans="1:17">
      <c r="B16" s="114" t="s">
        <v>304</v>
      </c>
      <c r="C16" s="115">
        <v>28434.31</v>
      </c>
      <c r="D16" s="115">
        <v>27518.13</v>
      </c>
      <c r="E16" s="121">
        <f t="shared" si="1"/>
        <v>-916.18000000000029</v>
      </c>
      <c r="F16" s="115">
        <v>33561</v>
      </c>
      <c r="G16" s="115">
        <v>30406.86</v>
      </c>
      <c r="H16" s="121">
        <f t="shared" si="0"/>
        <v>-3154.1399999999994</v>
      </c>
      <c r="I16" s="115">
        <v>52903.65</v>
      </c>
      <c r="J16" s="115">
        <v>40331.519999999997</v>
      </c>
      <c r="K16" s="124">
        <f t="shared" si="2"/>
        <v>-12572.130000000005</v>
      </c>
    </row>
    <row r="17" spans="2:13">
      <c r="B17" s="114" t="s">
        <v>305</v>
      </c>
      <c r="C17" s="115">
        <v>25825.73</v>
      </c>
      <c r="D17" s="115">
        <v>28518.27</v>
      </c>
      <c r="E17" s="116">
        <f t="shared" si="1"/>
        <v>2692.5400000000009</v>
      </c>
      <c r="F17" s="115">
        <v>25741.040000000001</v>
      </c>
      <c r="G17" s="115">
        <v>29559.599999999999</v>
      </c>
      <c r="H17" s="116">
        <f t="shared" si="0"/>
        <v>3818.5599999999977</v>
      </c>
      <c r="I17" s="115">
        <v>36147.75</v>
      </c>
      <c r="J17" s="115">
        <v>36516.480000000003</v>
      </c>
      <c r="K17" s="116">
        <f t="shared" si="2"/>
        <v>368.7300000000032</v>
      </c>
    </row>
    <row r="18" spans="2:13">
      <c r="B18" s="110"/>
      <c r="C18" s="114"/>
      <c r="D18" s="115"/>
      <c r="E18" s="115"/>
      <c r="F18" s="116"/>
      <c r="G18" s="115"/>
      <c r="H18" s="115"/>
      <c r="I18" s="116"/>
      <c r="J18" s="115"/>
      <c r="K18" s="115"/>
    </row>
    <row r="19" spans="2:13" ht="13.5" thickBot="1">
      <c r="B19" s="110"/>
      <c r="C19" s="114"/>
      <c r="D19" s="115"/>
      <c r="E19" s="115"/>
      <c r="F19" s="116"/>
      <c r="G19" s="115"/>
      <c r="H19" s="115"/>
      <c r="I19" s="116"/>
      <c r="J19" s="115"/>
      <c r="K19" s="115"/>
    </row>
    <row r="20" spans="2:13" ht="13.5" thickBot="1">
      <c r="B20" s="111"/>
      <c r="C20" s="309">
        <v>2007</v>
      </c>
      <c r="D20" s="310"/>
      <c r="E20" s="305" t="s">
        <v>290</v>
      </c>
      <c r="F20" s="309">
        <v>2008</v>
      </c>
      <c r="G20" s="310"/>
      <c r="H20" s="305" t="s">
        <v>290</v>
      </c>
      <c r="I20" s="309">
        <v>2009</v>
      </c>
      <c r="J20" s="310"/>
      <c r="K20" s="305" t="s">
        <v>290</v>
      </c>
    </row>
    <row r="21" spans="2:13" ht="13.5" thickBot="1">
      <c r="B21" s="107"/>
      <c r="C21" s="112" t="s">
        <v>291</v>
      </c>
      <c r="D21" s="113" t="s">
        <v>292</v>
      </c>
      <c r="E21" s="306"/>
      <c r="F21" s="112" t="s">
        <v>291</v>
      </c>
      <c r="G21" s="113" t="s">
        <v>292</v>
      </c>
      <c r="H21" s="306"/>
      <c r="I21" s="112" t="s">
        <v>291</v>
      </c>
      <c r="J21" s="113" t="s">
        <v>292</v>
      </c>
      <c r="K21" s="306"/>
      <c r="M21" s="145"/>
    </row>
    <row r="22" spans="2:13">
      <c r="B22" s="117" t="s">
        <v>294</v>
      </c>
      <c r="C22" s="119">
        <v>42393.78</v>
      </c>
      <c r="D22" s="119">
        <v>30456.49</v>
      </c>
      <c r="E22" s="123">
        <f t="shared" ref="E22:E33" si="4">D22-C22</f>
        <v>-11937.289999999997</v>
      </c>
      <c r="F22" s="119">
        <v>49574.31</v>
      </c>
      <c r="G22" s="119">
        <v>39346.639999999999</v>
      </c>
      <c r="H22" s="120">
        <f t="shared" ref="H22:H33" si="5">G22-F22</f>
        <v>-10227.669999999998</v>
      </c>
      <c r="I22" s="119">
        <v>53698.62</v>
      </c>
      <c r="J22" s="119">
        <v>36232.29</v>
      </c>
      <c r="K22" s="125">
        <f t="shared" ref="K22:K33" si="6">J22-I22</f>
        <v>-17466.330000000002</v>
      </c>
    </row>
    <row r="23" spans="2:13">
      <c r="B23" s="114" t="s">
        <v>295</v>
      </c>
      <c r="C23" s="115">
        <v>40095.14</v>
      </c>
      <c r="D23" s="115">
        <v>37428.19</v>
      </c>
      <c r="E23" s="121">
        <f t="shared" si="4"/>
        <v>-2666.9499999999971</v>
      </c>
      <c r="F23" s="115">
        <v>52766.11</v>
      </c>
      <c r="G23" s="115">
        <v>46881.63</v>
      </c>
      <c r="H23" s="121">
        <f t="shared" si="5"/>
        <v>-5884.4800000000032</v>
      </c>
      <c r="I23" s="115">
        <v>44632.44</v>
      </c>
      <c r="J23" s="115">
        <v>44037.55</v>
      </c>
      <c r="K23" s="121">
        <f t="shared" si="6"/>
        <v>-594.88999999999942</v>
      </c>
    </row>
    <row r="24" spans="2:13">
      <c r="B24" s="114" t="s">
        <v>296</v>
      </c>
      <c r="C24" s="115">
        <v>45258.400000000001</v>
      </c>
      <c r="D24" s="115">
        <v>42514.43</v>
      </c>
      <c r="E24" s="121">
        <f t="shared" si="4"/>
        <v>-2743.9700000000012</v>
      </c>
      <c r="F24" s="115">
        <v>56181.04</v>
      </c>
      <c r="G24" s="115">
        <v>51092.69</v>
      </c>
      <c r="H24" s="121">
        <f t="shared" si="5"/>
        <v>-5088.3499999999985</v>
      </c>
      <c r="I24" s="115">
        <v>52478.2</v>
      </c>
      <c r="J24" s="115">
        <v>51906.59</v>
      </c>
      <c r="K24" s="121">
        <f t="shared" si="6"/>
        <v>-571.61000000000058</v>
      </c>
    </row>
    <row r="25" spans="2:13">
      <c r="B25" s="114" t="s">
        <v>297</v>
      </c>
      <c r="C25" s="115">
        <v>43717.72</v>
      </c>
      <c r="D25" s="115">
        <v>38043.53</v>
      </c>
      <c r="E25" s="121">
        <f t="shared" si="4"/>
        <v>-5674.1900000000023</v>
      </c>
      <c r="F25" s="115">
        <v>66168.990000000005</v>
      </c>
      <c r="G25" s="115">
        <v>55841.25</v>
      </c>
      <c r="H25" s="121">
        <f t="shared" si="5"/>
        <v>-10327.740000000005</v>
      </c>
      <c r="I25" s="115">
        <v>42112.41</v>
      </c>
      <c r="J25" s="115">
        <v>40483.43</v>
      </c>
      <c r="K25" s="121">
        <f t="shared" si="6"/>
        <v>-1628.9800000000032</v>
      </c>
    </row>
    <row r="26" spans="2:13">
      <c r="B26" s="114" t="s">
        <v>298</v>
      </c>
      <c r="C26" s="115">
        <v>46227.6</v>
      </c>
      <c r="D26" s="115">
        <v>43556.49</v>
      </c>
      <c r="E26" s="121">
        <f t="shared" si="4"/>
        <v>-2671.1100000000006</v>
      </c>
      <c r="F26" s="115">
        <v>57900.04</v>
      </c>
      <c r="G26" s="115">
        <v>56683.72</v>
      </c>
      <c r="H26" s="121">
        <f t="shared" si="5"/>
        <v>-1216.3199999999997</v>
      </c>
      <c r="I26" s="115">
        <v>39437</v>
      </c>
      <c r="J26" s="115">
        <v>41456</v>
      </c>
      <c r="K26" s="116">
        <f t="shared" si="6"/>
        <v>2019</v>
      </c>
    </row>
    <row r="27" spans="2:13">
      <c r="B27" s="114" t="s">
        <v>299</v>
      </c>
      <c r="C27" s="115">
        <v>47655.23</v>
      </c>
      <c r="D27" s="115">
        <v>42341.59</v>
      </c>
      <c r="E27" s="121">
        <f t="shared" si="4"/>
        <v>-5313.6400000000067</v>
      </c>
      <c r="F27" s="115">
        <v>60343.81</v>
      </c>
      <c r="G27" s="115">
        <v>60110.82</v>
      </c>
      <c r="H27" s="121">
        <f t="shared" si="5"/>
        <v>-232.98999999999796</v>
      </c>
      <c r="I27" s="115">
        <v>39817</v>
      </c>
      <c r="J27" s="115">
        <v>42986.13</v>
      </c>
      <c r="K27" s="116">
        <f>J27-I27</f>
        <v>3169.1299999999974</v>
      </c>
    </row>
    <row r="28" spans="2:13">
      <c r="B28" s="114" t="s">
        <v>300</v>
      </c>
      <c r="C28" s="115">
        <v>51521.67</v>
      </c>
      <c r="D28" s="115">
        <v>42088.6</v>
      </c>
      <c r="E28" s="121">
        <f t="shared" si="4"/>
        <v>-9433.07</v>
      </c>
      <c r="F28" s="115">
        <v>75599.59</v>
      </c>
      <c r="G28" s="115">
        <v>61255.89</v>
      </c>
      <c r="H28" s="121">
        <f t="shared" si="5"/>
        <v>-14343.699999999997</v>
      </c>
      <c r="I28" s="115">
        <v>44015.13</v>
      </c>
      <c r="J28" s="115">
        <v>44461.89</v>
      </c>
      <c r="K28" s="146">
        <f t="shared" si="6"/>
        <v>446.76000000000204</v>
      </c>
    </row>
    <row r="29" spans="2:13">
      <c r="B29" s="114" t="s">
        <v>301</v>
      </c>
      <c r="C29" s="115">
        <v>51590.31</v>
      </c>
      <c r="D29" s="115">
        <v>42355.25</v>
      </c>
      <c r="E29" s="121">
        <f t="shared" si="4"/>
        <v>-9235.0599999999977</v>
      </c>
      <c r="F29" s="115">
        <v>65514.46</v>
      </c>
      <c r="G29" s="115">
        <v>60210.17</v>
      </c>
      <c r="H29" s="121">
        <f t="shared" si="5"/>
        <v>-5304.2900000000009</v>
      </c>
      <c r="I29" s="115">
        <v>42361.865189999997</v>
      </c>
      <c r="J29" s="115">
        <v>40380.625</v>
      </c>
      <c r="K29" s="146">
        <f t="shared" si="6"/>
        <v>-1981.2401899999968</v>
      </c>
    </row>
    <row r="30" spans="2:13">
      <c r="B30" s="114" t="s">
        <v>302</v>
      </c>
      <c r="C30" s="115">
        <v>44152.97</v>
      </c>
      <c r="D30" s="115">
        <v>39764.35</v>
      </c>
      <c r="E30" s="121">
        <f t="shared" si="4"/>
        <v>-4388.6200000000026</v>
      </c>
      <c r="F30" s="115">
        <v>68179.039999999994</v>
      </c>
      <c r="G30" s="115">
        <v>61001.24</v>
      </c>
      <c r="H30" s="121">
        <f t="shared" si="5"/>
        <v>-7177.7999999999956</v>
      </c>
      <c r="I30" s="115">
        <v>41664.308570000001</v>
      </c>
      <c r="J30" s="115">
        <v>45535.407437000002</v>
      </c>
      <c r="K30" s="146">
        <f t="shared" si="6"/>
        <v>3871.0988670000006</v>
      </c>
    </row>
    <row r="31" spans="2:13">
      <c r="B31" s="114" t="s">
        <v>303</v>
      </c>
      <c r="C31" s="122">
        <v>56264.78</v>
      </c>
      <c r="D31" s="115">
        <v>41350.589999999997</v>
      </c>
      <c r="E31" s="123">
        <f t="shared" si="4"/>
        <v>-14914.190000000002</v>
      </c>
      <c r="F31" s="122">
        <v>75445.25</v>
      </c>
      <c r="G31" s="115">
        <v>65624.08</v>
      </c>
      <c r="H31" s="121">
        <f t="shared" si="5"/>
        <v>-9821.1699999999983</v>
      </c>
      <c r="I31" s="122">
        <v>50797.615501</v>
      </c>
      <c r="J31" s="115">
        <v>44088.885446</v>
      </c>
      <c r="K31" s="146">
        <f t="shared" si="6"/>
        <v>-6708.730055</v>
      </c>
    </row>
    <row r="32" spans="2:13">
      <c r="B32" s="114" t="s">
        <v>304</v>
      </c>
      <c r="C32" s="115">
        <v>48989.279999999999</v>
      </c>
      <c r="D32" s="115">
        <v>48224.4</v>
      </c>
      <c r="E32" s="121">
        <f t="shared" si="4"/>
        <v>-764.87999999999738</v>
      </c>
      <c r="F32" s="115">
        <v>65944.259999999995</v>
      </c>
      <c r="G32" s="115">
        <v>53776</v>
      </c>
      <c r="H32" s="121">
        <f t="shared" si="5"/>
        <v>-12168.259999999995</v>
      </c>
      <c r="I32" s="115">
        <v>48330.425287999999</v>
      </c>
      <c r="J32" s="115">
        <v>45855.858243000002</v>
      </c>
      <c r="K32" s="146">
        <f t="shared" si="6"/>
        <v>-2474.5670449999961</v>
      </c>
    </row>
    <row r="33" spans="2:11">
      <c r="B33" s="114" t="s">
        <v>305</v>
      </c>
      <c r="C33" s="115">
        <v>43834.42</v>
      </c>
      <c r="D33" s="115">
        <v>42573.5</v>
      </c>
      <c r="E33" s="121">
        <f t="shared" si="4"/>
        <v>-1260.9199999999983</v>
      </c>
      <c r="F33" s="115">
        <v>50176.82</v>
      </c>
      <c r="G33" s="115">
        <v>48450.37</v>
      </c>
      <c r="H33" s="121">
        <f t="shared" si="5"/>
        <v>-1726.4499999999971</v>
      </c>
      <c r="I33" s="115">
        <v>41692.848566000001</v>
      </c>
      <c r="J33" s="115">
        <v>45361.669693999997</v>
      </c>
      <c r="K33" s="146">
        <f t="shared" si="6"/>
        <v>3668.821127999996</v>
      </c>
    </row>
    <row r="34" spans="2:11">
      <c r="B34" s="114"/>
      <c r="C34" s="115"/>
      <c r="D34" s="115"/>
      <c r="E34" s="121"/>
      <c r="F34" s="115"/>
      <c r="G34" s="115"/>
      <c r="H34" s="121"/>
      <c r="I34" s="115"/>
      <c r="J34" s="115"/>
      <c r="K34" s="146"/>
    </row>
    <row r="35" spans="2:11" ht="13.5" thickBot="1">
      <c r="B35" s="114"/>
      <c r="C35" s="115"/>
      <c r="D35" s="115"/>
      <c r="E35" s="121"/>
      <c r="F35" s="115"/>
      <c r="G35" s="115"/>
      <c r="H35" s="121"/>
      <c r="I35" s="115"/>
      <c r="J35" s="115"/>
      <c r="K35" s="146"/>
    </row>
    <row r="36" spans="2:11" ht="13.5" thickBot="1">
      <c r="B36" s="111"/>
      <c r="C36" s="309">
        <v>2010</v>
      </c>
      <c r="D36" s="310"/>
      <c r="E36" s="305" t="s">
        <v>290</v>
      </c>
      <c r="F36" s="309">
        <v>2011</v>
      </c>
      <c r="G36" s="310"/>
      <c r="H36" s="305" t="s">
        <v>290</v>
      </c>
      <c r="I36" s="309"/>
      <c r="J36" s="310"/>
      <c r="K36" s="305" t="s">
        <v>290</v>
      </c>
    </row>
    <row r="37" spans="2:11" ht="13.5" thickBot="1">
      <c r="B37" s="107"/>
      <c r="C37" s="112" t="s">
        <v>291</v>
      </c>
      <c r="D37" s="113" t="s">
        <v>292</v>
      </c>
      <c r="E37" s="306"/>
      <c r="F37" s="112" t="s">
        <v>291</v>
      </c>
      <c r="G37" s="113" t="s">
        <v>292</v>
      </c>
      <c r="H37" s="306"/>
      <c r="I37" s="112" t="s">
        <v>291</v>
      </c>
      <c r="J37" s="113" t="s">
        <v>292</v>
      </c>
      <c r="K37" s="306"/>
    </row>
    <row r="38" spans="2:11">
      <c r="B38" s="117" t="s">
        <v>294</v>
      </c>
      <c r="C38" s="119">
        <v>39966.557976999997</v>
      </c>
      <c r="D38" s="119">
        <v>36635.516674999999</v>
      </c>
      <c r="E38" s="146">
        <f t="shared" ref="E38:E49" si="7">D38-C38</f>
        <v>-3331.0413019999978</v>
      </c>
      <c r="F38" s="119">
        <v>49681.590712999998</v>
      </c>
      <c r="G38" s="119">
        <v>44755.249556000002</v>
      </c>
      <c r="H38" s="120">
        <f t="shared" ref="H38:H49" si="8">G38-F38</f>
        <v>-4926.3411569999953</v>
      </c>
      <c r="I38" s="119"/>
      <c r="J38" s="119"/>
      <c r="K38" s="146">
        <f t="shared" ref="K38:K49" si="9">J38-I38</f>
        <v>0</v>
      </c>
    </row>
    <row r="39" spans="2:11">
      <c r="B39" s="114" t="s">
        <v>295</v>
      </c>
      <c r="C39" s="115">
        <v>45947.343932000003</v>
      </c>
      <c r="D39" s="115">
        <v>40257.281446000001</v>
      </c>
      <c r="E39" s="146">
        <f t="shared" si="7"/>
        <v>-5690.0624860000025</v>
      </c>
      <c r="F39" s="115">
        <v>52845.489979999998</v>
      </c>
      <c r="G39" s="115">
        <v>52234.641790000001</v>
      </c>
      <c r="H39" s="121">
        <f t="shared" si="8"/>
        <v>-610.84818999999698</v>
      </c>
      <c r="I39" s="115"/>
      <c r="J39" s="115"/>
      <c r="K39" s="146">
        <f t="shared" si="9"/>
        <v>0</v>
      </c>
    </row>
    <row r="40" spans="2:11">
      <c r="B40" s="114" t="s">
        <v>296</v>
      </c>
      <c r="C40" s="115">
        <v>51075.050399</v>
      </c>
      <c r="D40" s="115">
        <v>51532.804446000002</v>
      </c>
      <c r="E40" s="146">
        <f t="shared" si="7"/>
        <v>457.75404700000217</v>
      </c>
      <c r="F40" s="234">
        <v>59272.535575000002</v>
      </c>
      <c r="G40" s="115">
        <v>60243.140713000001</v>
      </c>
      <c r="H40" s="121">
        <f t="shared" si="8"/>
        <v>970.60513799999899</v>
      </c>
      <c r="I40" s="115"/>
      <c r="J40" s="115"/>
      <c r="K40" s="146">
        <f t="shared" si="9"/>
        <v>0</v>
      </c>
    </row>
    <row r="41" spans="2:11">
      <c r="B41" s="114" t="s">
        <v>297</v>
      </c>
      <c r="C41" s="115">
        <v>46056.187274999997</v>
      </c>
      <c r="D41" s="115">
        <v>44167.036993000002</v>
      </c>
      <c r="E41" s="146">
        <f t="shared" si="7"/>
        <v>-1889.1502819999951</v>
      </c>
      <c r="F41" s="245">
        <v>54112.643260999997</v>
      </c>
      <c r="G41" s="115">
        <v>51666.261923999999</v>
      </c>
      <c r="H41" s="121">
        <f t="shared" si="8"/>
        <v>-2446.3813369999989</v>
      </c>
      <c r="I41" s="115"/>
      <c r="J41" s="115"/>
      <c r="K41" s="146">
        <f t="shared" si="9"/>
        <v>0</v>
      </c>
    </row>
    <row r="42" spans="2:11">
      <c r="B42" s="114" t="s">
        <v>298</v>
      </c>
      <c r="C42" s="115">
        <v>47478.659792999999</v>
      </c>
      <c r="D42" s="115">
        <v>47176.641696999999</v>
      </c>
      <c r="E42" s="146">
        <f t="shared" si="7"/>
        <v>-302.01809599999979</v>
      </c>
      <c r="F42" s="115"/>
      <c r="G42" s="115"/>
      <c r="H42" s="121">
        <f t="shared" si="8"/>
        <v>0</v>
      </c>
      <c r="I42" s="115"/>
      <c r="J42" s="115"/>
      <c r="K42" s="146">
        <f t="shared" si="9"/>
        <v>0</v>
      </c>
    </row>
    <row r="43" spans="2:11">
      <c r="B43" s="114" t="s">
        <v>299</v>
      </c>
      <c r="C43" s="115">
        <v>49933.202803</v>
      </c>
      <c r="D43" s="115">
        <v>55561.827266</v>
      </c>
      <c r="E43" s="146">
        <f t="shared" si="7"/>
        <v>5628.6244630000001</v>
      </c>
      <c r="F43" s="115"/>
      <c r="G43" s="115"/>
      <c r="H43" s="121">
        <f t="shared" si="8"/>
        <v>0</v>
      </c>
      <c r="I43" s="115"/>
      <c r="J43" s="115"/>
      <c r="K43" s="146">
        <f t="shared" si="9"/>
        <v>0</v>
      </c>
    </row>
    <row r="44" spans="2:11">
      <c r="B44" s="114" t="s">
        <v>300</v>
      </c>
      <c r="C44" s="115">
        <v>53992.197856999999</v>
      </c>
      <c r="D44" s="115">
        <v>56010.229957000003</v>
      </c>
      <c r="E44" s="146">
        <f t="shared" si="7"/>
        <v>2018.032100000004</v>
      </c>
      <c r="F44" s="115"/>
      <c r="G44" s="115"/>
      <c r="H44" s="121">
        <f t="shared" si="8"/>
        <v>0</v>
      </c>
      <c r="I44" s="115"/>
      <c r="J44" s="115"/>
      <c r="K44" s="146">
        <f t="shared" si="9"/>
        <v>0</v>
      </c>
    </row>
    <row r="45" spans="2:11">
      <c r="B45" s="114" t="s">
        <v>301</v>
      </c>
      <c r="C45" s="115">
        <v>53187.036121999998</v>
      </c>
      <c r="D45" s="115">
        <v>48523.381466999999</v>
      </c>
      <c r="E45" s="146">
        <f t="shared" si="7"/>
        <v>-4663.6546549999985</v>
      </c>
      <c r="F45" s="115"/>
      <c r="G45" s="115"/>
      <c r="H45" s="121">
        <f t="shared" si="8"/>
        <v>0</v>
      </c>
      <c r="I45" s="115"/>
      <c r="J45" s="115"/>
      <c r="K45" s="146">
        <f t="shared" si="9"/>
        <v>0</v>
      </c>
    </row>
    <row r="46" spans="2:11">
      <c r="B46" s="114" t="s">
        <v>302</v>
      </c>
      <c r="C46" s="115">
        <v>49543.031224999999</v>
      </c>
      <c r="D46" s="115">
        <v>53160.46125</v>
      </c>
      <c r="E46" s="146">
        <f t="shared" si="7"/>
        <v>3617.4300250000015</v>
      </c>
      <c r="F46" s="115"/>
      <c r="G46" s="115"/>
      <c r="H46" s="121">
        <f t="shared" si="8"/>
        <v>0</v>
      </c>
      <c r="I46" s="115"/>
      <c r="J46" s="115"/>
      <c r="K46" s="146">
        <f t="shared" si="9"/>
        <v>0</v>
      </c>
    </row>
    <row r="47" spans="2:11">
      <c r="B47" s="114" t="s">
        <v>303</v>
      </c>
      <c r="C47" s="122">
        <v>53034.126021999997</v>
      </c>
      <c r="D47" s="115">
        <v>49824.550367999997</v>
      </c>
      <c r="E47" s="146">
        <f t="shared" si="7"/>
        <v>-3209.5756540000002</v>
      </c>
      <c r="F47" s="122"/>
      <c r="G47" s="115"/>
      <c r="H47" s="121">
        <f t="shared" si="8"/>
        <v>0</v>
      </c>
      <c r="I47" s="122"/>
      <c r="J47" s="115"/>
      <c r="K47" s="146">
        <f t="shared" si="9"/>
        <v>0</v>
      </c>
    </row>
    <row r="48" spans="2:11">
      <c r="B48" s="114" t="s">
        <v>304</v>
      </c>
      <c r="C48" s="115">
        <v>51783.810848000001</v>
      </c>
      <c r="D48" s="115">
        <v>60184.285672999998</v>
      </c>
      <c r="E48" s="146">
        <f t="shared" si="7"/>
        <v>8400.4748249999975</v>
      </c>
      <c r="F48" s="115"/>
      <c r="G48" s="115"/>
      <c r="H48" s="121">
        <f t="shared" si="8"/>
        <v>0</v>
      </c>
      <c r="I48" s="115"/>
      <c r="J48" s="115"/>
      <c r="K48" s="146">
        <f t="shared" si="9"/>
        <v>0</v>
      </c>
    </row>
    <row r="49" spans="2:11">
      <c r="B49" s="114" t="s">
        <v>305</v>
      </c>
      <c r="C49" s="204">
        <v>43575.731232999999</v>
      </c>
      <c r="D49" s="115">
        <v>53903.765462000003</v>
      </c>
      <c r="E49" s="146">
        <f t="shared" si="7"/>
        <v>10328.034229000004</v>
      </c>
      <c r="F49" s="115"/>
      <c r="G49" s="115"/>
      <c r="H49" s="121">
        <f t="shared" si="8"/>
        <v>0</v>
      </c>
      <c r="I49" s="115"/>
      <c r="J49" s="115"/>
      <c r="K49" s="146">
        <f t="shared" si="9"/>
        <v>0</v>
      </c>
    </row>
    <row r="50" spans="2:11">
      <c r="B50" s="114"/>
      <c r="C50" s="115"/>
      <c r="D50" s="115"/>
      <c r="E50" s="121"/>
      <c r="F50" s="115"/>
      <c r="G50" s="115"/>
      <c r="H50" s="121"/>
      <c r="I50" s="115"/>
      <c r="J50" s="115"/>
      <c r="K50" s="121"/>
    </row>
    <row r="51" spans="2:11">
      <c r="B51" s="114"/>
      <c r="C51" s="115"/>
      <c r="D51" s="115"/>
      <c r="E51" s="121"/>
      <c r="F51" s="115"/>
      <c r="G51" s="115"/>
      <c r="H51" s="121"/>
      <c r="I51" s="115"/>
      <c r="J51" s="115"/>
      <c r="K51" s="146"/>
    </row>
    <row r="52" spans="2:11">
      <c r="B52" s="100"/>
      <c r="C52" s="103"/>
      <c r="D52" s="104"/>
      <c r="E52" s="104"/>
      <c r="F52" s="105"/>
      <c r="G52" s="104"/>
      <c r="H52" s="104"/>
      <c r="I52" s="162"/>
      <c r="J52" s="163"/>
      <c r="K52" s="104"/>
    </row>
    <row r="53" spans="2:11">
      <c r="B53" s="100"/>
      <c r="C53" s="101"/>
      <c r="D53" s="101"/>
      <c r="E53" s="101"/>
      <c r="F53" s="101"/>
      <c r="G53" s="101"/>
      <c r="H53" s="101"/>
      <c r="I53" s="102"/>
      <c r="J53" s="102"/>
      <c r="K53" s="102"/>
    </row>
    <row r="54" spans="2:11">
      <c r="B54" s="100"/>
      <c r="C54" s="101"/>
      <c r="D54" s="101"/>
      <c r="E54" s="101"/>
      <c r="F54" s="101"/>
      <c r="G54" s="101"/>
      <c r="H54" s="101"/>
      <c r="I54" s="102"/>
      <c r="J54" s="102"/>
      <c r="K54" s="102"/>
    </row>
    <row r="55" spans="2:11">
      <c r="B55" s="100"/>
      <c r="C55" s="101"/>
      <c r="D55" s="101"/>
      <c r="E55" s="101"/>
      <c r="F55" s="101"/>
      <c r="G55" s="101"/>
      <c r="H55" s="101"/>
      <c r="I55" s="102"/>
      <c r="J55" s="102"/>
      <c r="K55" s="102"/>
    </row>
    <row r="56" spans="2:11">
      <c r="B56" s="100"/>
      <c r="C56" s="101"/>
      <c r="D56" s="101"/>
      <c r="E56" s="101"/>
      <c r="F56" s="101"/>
      <c r="G56" s="101"/>
      <c r="H56" s="101"/>
      <c r="I56" s="102"/>
      <c r="J56" s="102"/>
      <c r="K56" s="102"/>
    </row>
    <row r="57" spans="2:11">
      <c r="B57" s="100"/>
      <c r="C57" s="101"/>
      <c r="D57" s="101"/>
      <c r="E57" s="101"/>
      <c r="F57" s="101"/>
      <c r="G57" s="101"/>
      <c r="H57" s="101"/>
      <c r="I57" s="102"/>
      <c r="J57" s="102"/>
      <c r="K57" s="102"/>
    </row>
    <row r="58" spans="2:11">
      <c r="B58" s="100"/>
      <c r="C58" s="101"/>
      <c r="D58" s="101"/>
      <c r="E58" s="101"/>
      <c r="F58" s="101"/>
      <c r="G58" s="101"/>
      <c r="H58" s="101"/>
      <c r="I58" s="102"/>
      <c r="J58" s="102"/>
      <c r="K58" s="102"/>
    </row>
    <row r="59" spans="2:11">
      <c r="B59" s="100"/>
      <c r="C59" s="101"/>
      <c r="D59" s="101"/>
      <c r="E59" s="101"/>
      <c r="F59" s="101"/>
      <c r="G59" s="101"/>
      <c r="H59" s="101"/>
      <c r="I59" s="102"/>
      <c r="J59" s="102"/>
      <c r="K59" s="102"/>
    </row>
    <row r="60" spans="2:11">
      <c r="B60" s="100"/>
      <c r="C60" s="101"/>
      <c r="D60" s="101"/>
      <c r="E60" s="101"/>
      <c r="F60" s="101"/>
      <c r="G60" s="101"/>
      <c r="H60" s="101"/>
      <c r="I60" s="102"/>
      <c r="J60" s="102"/>
      <c r="K60" s="102"/>
    </row>
    <row r="61" spans="2:11">
      <c r="B61" s="100"/>
      <c r="C61" s="101"/>
      <c r="D61" s="101"/>
      <c r="E61" s="101"/>
      <c r="F61" s="101"/>
      <c r="G61" s="101"/>
      <c r="H61" s="101"/>
      <c r="I61" s="102"/>
      <c r="J61" s="102"/>
      <c r="K61" s="102"/>
    </row>
    <row r="62" spans="2:11">
      <c r="B62" s="100"/>
      <c r="C62" s="101"/>
      <c r="D62" s="101"/>
      <c r="E62" s="101"/>
      <c r="F62" s="101"/>
      <c r="G62" s="101"/>
      <c r="H62" s="101"/>
      <c r="I62" s="102"/>
      <c r="J62" s="102"/>
      <c r="K62" s="102"/>
    </row>
    <row r="63" spans="2:11">
      <c r="B63" s="100"/>
      <c r="C63" s="101"/>
      <c r="D63" s="101"/>
      <c r="E63" s="101"/>
      <c r="F63" s="101"/>
      <c r="G63" s="101"/>
      <c r="H63" s="101"/>
      <c r="I63" s="102"/>
      <c r="J63" s="102"/>
      <c r="K63" s="102"/>
    </row>
    <row r="64" spans="2:11">
      <c r="B64" s="100"/>
      <c r="C64" s="101"/>
      <c r="D64" s="101"/>
      <c r="E64" s="101"/>
      <c r="F64" s="101"/>
      <c r="G64" s="101"/>
      <c r="H64" s="101"/>
      <c r="I64" s="102"/>
      <c r="J64" s="102"/>
      <c r="K64" s="102"/>
    </row>
    <row r="65" spans="2:11">
      <c r="B65" s="100"/>
      <c r="C65" s="101"/>
      <c r="D65" s="101"/>
      <c r="E65" s="101"/>
      <c r="F65" s="101"/>
      <c r="G65" s="101"/>
      <c r="H65" s="101"/>
      <c r="I65" s="102"/>
      <c r="J65" s="102"/>
      <c r="K65" s="102"/>
    </row>
    <row r="66" spans="2:11">
      <c r="B66" s="100"/>
      <c r="C66" s="101"/>
      <c r="D66" s="101"/>
      <c r="E66" s="101"/>
      <c r="F66" s="101"/>
      <c r="G66" s="101"/>
      <c r="H66" s="101"/>
      <c r="I66" s="102"/>
      <c r="J66" s="102"/>
      <c r="K66" s="102"/>
    </row>
    <row r="67" spans="2:11">
      <c r="B67" s="100"/>
      <c r="C67" s="101"/>
      <c r="D67" s="101"/>
      <c r="E67" s="101"/>
      <c r="F67" s="101"/>
      <c r="G67" s="101"/>
      <c r="H67" s="101"/>
      <c r="I67" s="102"/>
      <c r="J67" s="102"/>
      <c r="K67" s="102"/>
    </row>
    <row r="68" spans="2:11">
      <c r="B68" s="100"/>
      <c r="C68" s="101"/>
      <c r="D68" s="101"/>
      <c r="E68" s="101"/>
      <c r="F68" s="101"/>
      <c r="G68" s="101"/>
      <c r="H68" s="101"/>
      <c r="I68" s="102"/>
      <c r="J68" s="102"/>
      <c r="K68" s="102"/>
    </row>
    <row r="69" spans="2:11">
      <c r="B69" s="100"/>
      <c r="C69" s="101"/>
      <c r="D69" s="101"/>
      <c r="E69" s="101"/>
      <c r="F69" s="101"/>
      <c r="G69" s="101"/>
      <c r="H69" s="101"/>
      <c r="I69" s="102"/>
      <c r="J69" s="102"/>
      <c r="K69" s="102"/>
    </row>
    <row r="70" spans="2:11">
      <c r="B70" s="100"/>
      <c r="C70" s="101"/>
      <c r="D70" s="101"/>
      <c r="E70" s="101"/>
      <c r="F70" s="101"/>
      <c r="G70" s="101"/>
      <c r="H70" s="101"/>
      <c r="I70" s="102"/>
      <c r="J70" s="102"/>
      <c r="K70" s="102"/>
    </row>
    <row r="71" spans="2:11">
      <c r="B71" s="100"/>
      <c r="C71" s="101"/>
      <c r="D71" s="101"/>
      <c r="E71" s="101"/>
      <c r="F71" s="101"/>
      <c r="G71" s="101"/>
      <c r="H71" s="101"/>
      <c r="I71" s="102"/>
      <c r="J71" s="102"/>
      <c r="K71" s="102"/>
    </row>
  </sheetData>
  <mergeCells count="20">
    <mergeCell ref="A1:O2"/>
    <mergeCell ref="C20:D20"/>
    <mergeCell ref="E20:E21"/>
    <mergeCell ref="F20:G20"/>
    <mergeCell ref="H20:H21"/>
    <mergeCell ref="C4:D4"/>
    <mergeCell ref="E4:E5"/>
    <mergeCell ref="I20:J20"/>
    <mergeCell ref="K20:K21"/>
    <mergeCell ref="M4:N4"/>
    <mergeCell ref="K36:K37"/>
    <mergeCell ref="F4:G4"/>
    <mergeCell ref="H4:H5"/>
    <mergeCell ref="I4:J4"/>
    <mergeCell ref="C36:D36"/>
    <mergeCell ref="E36:E37"/>
    <mergeCell ref="F36:G36"/>
    <mergeCell ref="H36:H37"/>
    <mergeCell ref="I36:J36"/>
    <mergeCell ref="K4:K5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"/>
  <sheetViews>
    <sheetView workbookViewId="0">
      <selection sqref="A1:K1"/>
    </sheetView>
  </sheetViews>
  <sheetFormatPr defaultRowHeight="12.75"/>
  <cols>
    <col min="1" max="1" width="27" style="1" customWidth="1"/>
    <col min="2" max="2" width="18.42578125" style="1" customWidth="1"/>
    <col min="3" max="3" width="17.28515625" style="1" customWidth="1"/>
    <col min="4" max="4" width="15.42578125" style="1" customWidth="1"/>
    <col min="5" max="5" width="13.28515625" style="1" customWidth="1"/>
    <col min="6" max="6" width="16" style="1" customWidth="1"/>
    <col min="7" max="7" width="13.5703125" style="1" customWidth="1"/>
    <col min="8" max="8" width="12.140625" style="1" customWidth="1"/>
    <col min="9" max="9" width="9.140625" style="1"/>
    <col min="10" max="10" width="18.5703125" style="1" customWidth="1"/>
    <col min="11" max="11" width="16.7109375" style="1" bestFit="1" customWidth="1"/>
    <col min="12" max="16384" width="9.140625" style="1"/>
  </cols>
  <sheetData>
    <row r="1" spans="1:11" ht="39" customHeight="1" thickBot="1">
      <c r="A1" s="319" t="s">
        <v>100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38.25">
      <c r="B2" s="144" t="s">
        <v>31</v>
      </c>
      <c r="C2" s="144" t="s">
        <v>32</v>
      </c>
      <c r="D2" s="144" t="s">
        <v>33</v>
      </c>
      <c r="E2" s="144" t="s">
        <v>34</v>
      </c>
      <c r="F2" s="144" t="s">
        <v>35</v>
      </c>
      <c r="G2" s="144" t="s">
        <v>36</v>
      </c>
      <c r="H2" s="17"/>
      <c r="I2" s="17"/>
      <c r="J2" s="17"/>
    </row>
    <row r="3" spans="1:11">
      <c r="A3" s="18" t="s">
        <v>37</v>
      </c>
      <c r="B3" s="19">
        <v>6250000</v>
      </c>
      <c r="C3" s="19">
        <f>SUM(D3:E3)</f>
        <v>3315000</v>
      </c>
      <c r="D3" s="19">
        <v>2562000</v>
      </c>
      <c r="E3" s="19">
        <v>753000</v>
      </c>
      <c r="F3" s="19">
        <f>B3-D3-E3</f>
        <v>2935000</v>
      </c>
      <c r="G3" s="19">
        <v>183000</v>
      </c>
      <c r="H3" s="20"/>
    </row>
    <row r="4" spans="1:11">
      <c r="A4" s="18" t="s">
        <v>38</v>
      </c>
      <c r="B4" s="19">
        <v>6273000</v>
      </c>
      <c r="C4" s="19">
        <f>SUM(D4:E4)</f>
        <v>3359000</v>
      </c>
      <c r="D4" s="19">
        <v>2614000</v>
      </c>
      <c r="E4" s="19">
        <v>745000</v>
      </c>
      <c r="F4" s="19">
        <f t="shared" ref="F4:F15" si="0">B4-D4-E4</f>
        <v>2914000</v>
      </c>
      <c r="G4" s="19">
        <v>167000</v>
      </c>
      <c r="I4" s="20"/>
    </row>
    <row r="5" spans="1:11">
      <c r="A5" s="18" t="s">
        <v>39</v>
      </c>
      <c r="B5" s="19">
        <v>6295000</v>
      </c>
      <c r="C5" s="19">
        <f>SUM(D5:E5)</f>
        <v>3312000</v>
      </c>
      <c r="D5" s="19">
        <v>2583000</v>
      </c>
      <c r="E5" s="19">
        <v>729000</v>
      </c>
      <c r="F5" s="19">
        <f t="shared" si="0"/>
        <v>2983000</v>
      </c>
      <c r="G5" s="19">
        <v>186000</v>
      </c>
    </row>
    <row r="6" spans="1:11">
      <c r="A6" s="18" t="s">
        <v>40</v>
      </c>
      <c r="B6" s="19">
        <v>6318000</v>
      </c>
      <c r="C6" s="19">
        <v>3321000</v>
      </c>
      <c r="D6" s="19">
        <v>2631000</v>
      </c>
      <c r="E6" s="19">
        <v>690000</v>
      </c>
      <c r="F6" s="19">
        <f t="shared" si="0"/>
        <v>2997000</v>
      </c>
      <c r="G6" s="19">
        <v>224000</v>
      </c>
    </row>
    <row r="7" spans="1:11">
      <c r="A7" s="18" t="s">
        <v>41</v>
      </c>
      <c r="B7" s="19">
        <v>6340000</v>
      </c>
      <c r="C7" s="19">
        <v>3248000</v>
      </c>
      <c r="D7" s="19">
        <v>2514000</v>
      </c>
      <c r="E7" s="19">
        <v>733000</v>
      </c>
      <c r="F7" s="19">
        <f t="shared" si="0"/>
        <v>3093000</v>
      </c>
      <c r="G7" s="19">
        <v>271000</v>
      </c>
      <c r="I7" s="20"/>
      <c r="J7" s="20"/>
    </row>
    <row r="8" spans="1:11">
      <c r="A8" s="18" t="s">
        <v>346</v>
      </c>
      <c r="B8" s="19">
        <v>6362000</v>
      </c>
      <c r="C8" s="19">
        <v>3043000</v>
      </c>
      <c r="D8" s="19">
        <v>2457000</v>
      </c>
      <c r="E8" s="19">
        <v>586000</v>
      </c>
      <c r="F8" s="19">
        <f t="shared" si="0"/>
        <v>3319000</v>
      </c>
      <c r="G8" s="19">
        <v>448000</v>
      </c>
      <c r="I8" s="20"/>
      <c r="J8" s="20"/>
    </row>
    <row r="9" spans="1:11">
      <c r="A9" s="160" t="s">
        <v>434</v>
      </c>
      <c r="B9" s="19">
        <v>6544000</v>
      </c>
      <c r="C9" s="19">
        <v>3105000</v>
      </c>
      <c r="D9" s="19">
        <v>2526000</v>
      </c>
      <c r="E9" s="19">
        <v>579000</v>
      </c>
      <c r="F9" s="19">
        <f>B9-D9-E9</f>
        <v>3439000</v>
      </c>
      <c r="G9" s="19">
        <v>495000</v>
      </c>
      <c r="I9" s="20"/>
      <c r="J9" s="20"/>
    </row>
    <row r="10" spans="1:11">
      <c r="A10" s="160" t="s">
        <v>430</v>
      </c>
      <c r="B10" s="19">
        <v>6574000</v>
      </c>
      <c r="C10" s="19">
        <v>3068000</v>
      </c>
      <c r="D10" s="19">
        <v>2476000</v>
      </c>
      <c r="E10" s="19">
        <v>592000</v>
      </c>
      <c r="F10" s="19">
        <f t="shared" si="0"/>
        <v>3506000</v>
      </c>
      <c r="G10" s="19">
        <v>467000</v>
      </c>
      <c r="I10" s="20"/>
    </row>
    <row r="11" spans="1:11">
      <c r="A11" s="160" t="s">
        <v>447</v>
      </c>
      <c r="B11" s="19">
        <v>6604000</v>
      </c>
      <c r="C11" s="19">
        <v>3084000</v>
      </c>
      <c r="D11" s="19">
        <v>2488000</v>
      </c>
      <c r="E11" s="19">
        <v>596000</v>
      </c>
      <c r="F11" s="19">
        <f t="shared" si="0"/>
        <v>3520000</v>
      </c>
      <c r="G11" s="19">
        <v>503000</v>
      </c>
      <c r="I11" s="20"/>
    </row>
    <row r="12" spans="1:11">
      <c r="A12" s="188" t="s">
        <v>459</v>
      </c>
      <c r="B12" s="19">
        <v>6635000</v>
      </c>
      <c r="C12" s="19">
        <v>3081000</v>
      </c>
      <c r="D12" s="19">
        <v>2436000</v>
      </c>
      <c r="E12" s="19">
        <v>645000</v>
      </c>
      <c r="F12" s="19">
        <f t="shared" si="0"/>
        <v>3554000</v>
      </c>
      <c r="G12" s="19">
        <v>504000</v>
      </c>
      <c r="I12" s="20"/>
    </row>
    <row r="13" spans="1:11">
      <c r="A13" s="188" t="s">
        <v>468</v>
      </c>
      <c r="B13" s="19">
        <v>6664000</v>
      </c>
      <c r="C13" s="19">
        <v>2990000</v>
      </c>
      <c r="D13" s="19">
        <v>2401000</v>
      </c>
      <c r="E13" s="19">
        <v>588000</v>
      </c>
      <c r="F13" s="19">
        <f t="shared" si="0"/>
        <v>3675000</v>
      </c>
      <c r="G13" s="19">
        <v>563000</v>
      </c>
      <c r="I13" s="20"/>
    </row>
    <row r="14" spans="1:11">
      <c r="A14" s="188" t="s">
        <v>481</v>
      </c>
      <c r="B14" s="19">
        <v>6692000</v>
      </c>
      <c r="C14" s="19">
        <v>3040000</v>
      </c>
      <c r="D14" s="19">
        <v>2439000</v>
      </c>
      <c r="E14" s="19">
        <v>601000</v>
      </c>
      <c r="F14" s="19">
        <f t="shared" si="0"/>
        <v>3652000</v>
      </c>
      <c r="G14" s="19">
        <v>540000</v>
      </c>
      <c r="I14" s="20"/>
    </row>
    <row r="15" spans="1:11">
      <c r="A15" s="188" t="s">
        <v>491</v>
      </c>
      <c r="B15" s="19">
        <v>6720000</v>
      </c>
      <c r="C15" s="19">
        <v>3049000</v>
      </c>
      <c r="D15" s="19">
        <v>2429000</v>
      </c>
      <c r="E15" s="19">
        <v>620000</v>
      </c>
      <c r="F15" s="19">
        <f t="shared" si="0"/>
        <v>3671000</v>
      </c>
      <c r="G15" s="19">
        <v>592000</v>
      </c>
      <c r="I15" s="20"/>
    </row>
    <row r="16" spans="1:11">
      <c r="B16" s="21"/>
      <c r="C16" s="21"/>
      <c r="D16" s="19"/>
      <c r="E16" s="21"/>
      <c r="F16" s="21"/>
      <c r="G16" s="21"/>
    </row>
    <row r="17" spans="1:9">
      <c r="A17" s="18" t="s">
        <v>42</v>
      </c>
      <c r="B17" s="22">
        <f t="shared" ref="B17:G17" si="1">(B4-B3)/B3*100</f>
        <v>0.36799999999999999</v>
      </c>
      <c r="C17" s="22">
        <f t="shared" si="1"/>
        <v>1.3273001508295625</v>
      </c>
      <c r="D17" s="22">
        <f t="shared" si="1"/>
        <v>2.029664324746292</v>
      </c>
      <c r="E17" s="22">
        <f t="shared" si="1"/>
        <v>-1.0624169986719787</v>
      </c>
      <c r="F17" s="22">
        <f t="shared" si="1"/>
        <v>-0.71550255536626917</v>
      </c>
      <c r="G17" s="22">
        <f t="shared" si="1"/>
        <v>-8.7431693989071047</v>
      </c>
    </row>
    <row r="18" spans="1:9">
      <c r="A18" s="18" t="s">
        <v>43</v>
      </c>
      <c r="B18" s="22">
        <f t="shared" ref="B18:G18" si="2">(B5-B4)/B4*100</f>
        <v>0.35070938944683561</v>
      </c>
      <c r="C18" s="22">
        <f t="shared" si="2"/>
        <v>-1.3992259601071748</v>
      </c>
      <c r="D18" s="22">
        <f t="shared" si="2"/>
        <v>-1.1859219586840091</v>
      </c>
      <c r="E18" s="22">
        <f t="shared" si="2"/>
        <v>-2.1476510067114094</v>
      </c>
      <c r="F18" s="22">
        <f t="shared" si="2"/>
        <v>2.3678792038435139</v>
      </c>
      <c r="G18" s="22">
        <f t="shared" si="2"/>
        <v>11.377245508982035</v>
      </c>
    </row>
    <row r="19" spans="1:9">
      <c r="A19" s="18" t="s">
        <v>44</v>
      </c>
      <c r="B19" s="22">
        <f t="shared" ref="B19:G19" si="3">(B6-B5)/B5*100</f>
        <v>0.3653693407466243</v>
      </c>
      <c r="C19" s="22">
        <f t="shared" si="3"/>
        <v>0.27173913043478259</v>
      </c>
      <c r="D19" s="22">
        <f t="shared" si="3"/>
        <v>1.8583042973286876</v>
      </c>
      <c r="E19" s="22">
        <f t="shared" si="3"/>
        <v>-5.3497942386831276</v>
      </c>
      <c r="F19" s="22">
        <f t="shared" si="3"/>
        <v>0.46932618169627888</v>
      </c>
      <c r="G19" s="22">
        <f t="shared" si="3"/>
        <v>20.43010752688172</v>
      </c>
    </row>
    <row r="20" spans="1:9">
      <c r="A20" s="18" t="s">
        <v>45</v>
      </c>
      <c r="B20" s="22">
        <f t="shared" ref="B20:G20" si="4">(B7-B6)/B6*100</f>
        <v>0.34821145932257042</v>
      </c>
      <c r="C20" s="22">
        <f t="shared" si="4"/>
        <v>-2.1981330924420357</v>
      </c>
      <c r="D20" s="22">
        <f t="shared" si="4"/>
        <v>-4.4469783352337515</v>
      </c>
      <c r="E20" s="22">
        <f t="shared" si="4"/>
        <v>6.2318840579710146</v>
      </c>
      <c r="F20" s="22">
        <f t="shared" si="4"/>
        <v>3.203203203203203</v>
      </c>
      <c r="G20" s="22">
        <f t="shared" si="4"/>
        <v>20.982142857142858</v>
      </c>
    </row>
    <row r="21" spans="1:9">
      <c r="A21" s="18" t="s">
        <v>347</v>
      </c>
      <c r="B21" s="22">
        <f t="shared" ref="B21:G21" si="5">(B8-B7)/B7*100</f>
        <v>0.3470031545741325</v>
      </c>
      <c r="C21" s="22">
        <f t="shared" si="5"/>
        <v>-6.3115763546798025</v>
      </c>
      <c r="D21" s="22">
        <f t="shared" si="5"/>
        <v>-2.2673031026252981</v>
      </c>
      <c r="E21" s="22">
        <f t="shared" si="5"/>
        <v>-20.054570259208731</v>
      </c>
      <c r="F21" s="22">
        <f t="shared" si="5"/>
        <v>7.3068218558034275</v>
      </c>
      <c r="G21" s="22">
        <f t="shared" si="5"/>
        <v>65.313653136531372</v>
      </c>
    </row>
    <row r="22" spans="1:9">
      <c r="A22" s="160" t="s">
        <v>401</v>
      </c>
      <c r="B22" s="22">
        <f t="shared" ref="B22:G22" si="6">(B9-B8)/B8*100</f>
        <v>2.8607356177302736</v>
      </c>
      <c r="C22" s="22">
        <f t="shared" si="6"/>
        <v>2.0374630299046994</v>
      </c>
      <c r="D22" s="22">
        <f t="shared" si="6"/>
        <v>2.8083028083028085</v>
      </c>
      <c r="E22" s="22">
        <f t="shared" si="6"/>
        <v>-1.1945392491467577</v>
      </c>
      <c r="F22" s="22">
        <f t="shared" si="6"/>
        <v>3.6155468514612834</v>
      </c>
      <c r="G22" s="22">
        <f t="shared" si="6"/>
        <v>10.491071428571429</v>
      </c>
    </row>
    <row r="23" spans="1:9">
      <c r="A23" s="160" t="s">
        <v>431</v>
      </c>
      <c r="B23" s="22">
        <f t="shared" ref="B23:G26" si="7">(B10-B9)/B9*100</f>
        <v>0.45843520782396091</v>
      </c>
      <c r="C23" s="22">
        <f t="shared" si="7"/>
        <v>-1.1916264090177133</v>
      </c>
      <c r="D23" s="22">
        <f t="shared" si="7"/>
        <v>-1.9794140934283451</v>
      </c>
      <c r="E23" s="22">
        <f t="shared" si="7"/>
        <v>2.2452504317789295</v>
      </c>
      <c r="F23" s="22">
        <f t="shared" si="7"/>
        <v>1.9482407676650189</v>
      </c>
      <c r="G23" s="22">
        <f t="shared" si="7"/>
        <v>-5.6565656565656566</v>
      </c>
    </row>
    <row r="24" spans="1:9">
      <c r="A24" s="160" t="s">
        <v>448</v>
      </c>
      <c r="B24" s="22">
        <f>(B11-B10)/B10*100</f>
        <v>0.45634317006388808</v>
      </c>
      <c r="C24" s="22">
        <f t="shared" si="7"/>
        <v>0.5215123859191656</v>
      </c>
      <c r="D24" s="22">
        <f t="shared" si="7"/>
        <v>0.48465266558966075</v>
      </c>
      <c r="E24" s="22">
        <f t="shared" si="7"/>
        <v>0.67567567567567566</v>
      </c>
      <c r="F24" s="22">
        <f t="shared" si="7"/>
        <v>0.39931545921277811</v>
      </c>
      <c r="G24" s="22">
        <f>(G11-G10)/G10*100</f>
        <v>7.7087794432548176</v>
      </c>
    </row>
    <row r="25" spans="1:9">
      <c r="A25" s="188" t="s">
        <v>460</v>
      </c>
      <c r="B25" s="22">
        <f>(B12-B11)/B11*100</f>
        <v>0.46941247728649299</v>
      </c>
      <c r="C25" s="22">
        <f t="shared" si="7"/>
        <v>-9.727626459143969E-2</v>
      </c>
      <c r="D25" s="22">
        <f t="shared" si="7"/>
        <v>-2.090032154340836</v>
      </c>
      <c r="E25" s="22">
        <f t="shared" si="7"/>
        <v>8.2214765100671148</v>
      </c>
      <c r="F25" s="22">
        <f t="shared" si="7"/>
        <v>0.96590909090909083</v>
      </c>
      <c r="G25" s="22">
        <f>(G12-G11)/G11*100</f>
        <v>0.19880715705765406</v>
      </c>
    </row>
    <row r="26" spans="1:9">
      <c r="A26" s="188" t="s">
        <v>469</v>
      </c>
      <c r="B26" s="22">
        <f>(B13-B12)/B12*100</f>
        <v>0.43707611152976639</v>
      </c>
      <c r="C26" s="22">
        <f t="shared" ref="C26:D28" si="8">(C13-C12)/C12*100</f>
        <v>-2.9535864978902953</v>
      </c>
      <c r="D26" s="22">
        <f t="shared" si="8"/>
        <v>-1.4367816091954022</v>
      </c>
      <c r="E26" s="22">
        <f t="shared" si="7"/>
        <v>-8.8372093023255811</v>
      </c>
      <c r="F26" s="22">
        <f t="shared" si="7"/>
        <v>3.4046145188519978</v>
      </c>
      <c r="G26" s="22">
        <f>(G13-G12)/G12*100</f>
        <v>11.706349206349206</v>
      </c>
    </row>
    <row r="27" spans="1:9">
      <c r="A27" s="188" t="s">
        <v>482</v>
      </c>
      <c r="B27" s="22">
        <f>(B14-B13)/B13*100</f>
        <v>0.42016806722689076</v>
      </c>
      <c r="C27" s="22">
        <f t="shared" si="8"/>
        <v>1.6722408026755853</v>
      </c>
      <c r="D27" s="22">
        <f t="shared" si="8"/>
        <v>1.5826738858808829</v>
      </c>
      <c r="E27" s="22">
        <f>(E14-E13)/E13*100</f>
        <v>2.2108843537414966</v>
      </c>
      <c r="F27" s="22">
        <f>(F14-F13)/F13*100</f>
        <v>-0.62585034013605445</v>
      </c>
      <c r="G27" s="22">
        <f>(G14-G13)/G13*100</f>
        <v>-4.0852575488454708</v>
      </c>
    </row>
    <row r="28" spans="1:9">
      <c r="A28" s="188" t="s">
        <v>495</v>
      </c>
      <c r="B28" s="22">
        <f>(B15-B14)/B14*100</f>
        <v>0.41841004184100417</v>
      </c>
      <c r="C28" s="22">
        <f t="shared" si="8"/>
        <v>0.2960526315789474</v>
      </c>
      <c r="D28" s="22">
        <f t="shared" si="8"/>
        <v>-0.41000410004100041</v>
      </c>
      <c r="E28" s="22">
        <f>(E15-E14)/E14*100</f>
        <v>3.1613976705490847</v>
      </c>
      <c r="F28" s="22">
        <f>(F15-F14)/F14*100</f>
        <v>0.52026286966045998</v>
      </c>
      <c r="G28" s="22">
        <f>(G15-G14)/G14*100</f>
        <v>9.6296296296296298</v>
      </c>
    </row>
    <row r="29" spans="1:9" s="23" customFormat="1">
      <c r="B29" s="24"/>
      <c r="C29" s="24"/>
      <c r="D29" s="24"/>
      <c r="E29" s="24"/>
      <c r="F29" s="24"/>
      <c r="G29" s="24"/>
    </row>
    <row r="30" spans="1:9" s="23" customFormat="1">
      <c r="A30" s="18" t="s">
        <v>46</v>
      </c>
      <c r="B30" s="22">
        <f t="shared" ref="B30:G30" si="9">(B7-B3)/B3*100</f>
        <v>1.44</v>
      </c>
      <c r="C30" s="22">
        <f t="shared" si="9"/>
        <v>-2.0211161387631975</v>
      </c>
      <c r="D30" s="22">
        <f t="shared" si="9"/>
        <v>-1.873536299765808</v>
      </c>
      <c r="E30" s="22">
        <f t="shared" si="9"/>
        <v>-2.6560424966799467</v>
      </c>
      <c r="F30" s="22">
        <f t="shared" si="9"/>
        <v>5.3833049403747868</v>
      </c>
      <c r="G30" s="22">
        <f t="shared" si="9"/>
        <v>48.087431693989068</v>
      </c>
    </row>
    <row r="31" spans="1:9" s="23" customFormat="1">
      <c r="A31" s="18" t="s">
        <v>348</v>
      </c>
      <c r="B31" s="22">
        <f t="shared" ref="B31:G31" si="10">(B8-B4)/B4*100</f>
        <v>1.4187788936712897</v>
      </c>
      <c r="C31" s="22">
        <f t="shared" si="10"/>
        <v>-9.4075617743375997</v>
      </c>
      <c r="D31" s="22">
        <f t="shared" si="10"/>
        <v>-6.0061208875286916</v>
      </c>
      <c r="E31" s="22">
        <f t="shared" si="10"/>
        <v>-21.34228187919463</v>
      </c>
      <c r="F31" s="22">
        <f t="shared" si="10"/>
        <v>13.898421413864103</v>
      </c>
      <c r="G31" s="22">
        <f t="shared" si="10"/>
        <v>168.26347305389223</v>
      </c>
    </row>
    <row r="32" spans="1:9" s="23" customFormat="1">
      <c r="A32" s="160" t="s">
        <v>402</v>
      </c>
      <c r="B32" s="22">
        <f t="shared" ref="B32:G32" si="11">(B9-B5)/B5*100</f>
        <v>3.9555202541699761</v>
      </c>
      <c r="C32" s="22">
        <f t="shared" si="11"/>
        <v>-6.25</v>
      </c>
      <c r="D32" s="22">
        <f t="shared" si="11"/>
        <v>-2.2067363530778166</v>
      </c>
      <c r="E32" s="22">
        <f t="shared" si="11"/>
        <v>-20.5761316872428</v>
      </c>
      <c r="F32" s="22">
        <f t="shared" si="11"/>
        <v>15.286624203821656</v>
      </c>
      <c r="G32" s="22">
        <f t="shared" si="11"/>
        <v>166.12903225806451</v>
      </c>
      <c r="I32" s="24"/>
    </row>
    <row r="33" spans="1:9" s="23" customFormat="1">
      <c r="A33" s="160" t="s">
        <v>432</v>
      </c>
      <c r="B33" s="22">
        <f t="shared" ref="B33:G36" si="12">(B10-B6)/B6*100</f>
        <v>4.0519151630262744</v>
      </c>
      <c r="C33" s="22">
        <f>(C10-C6)/C6*100</f>
        <v>-7.6181872929840413</v>
      </c>
      <c r="D33" s="22">
        <f t="shared" si="12"/>
        <v>-5.8912960851387304</v>
      </c>
      <c r="E33" s="22">
        <f t="shared" si="12"/>
        <v>-14.202898550724639</v>
      </c>
      <c r="F33" s="22">
        <f t="shared" si="12"/>
        <v>16.983650316983649</v>
      </c>
      <c r="G33" s="22">
        <f t="shared" si="12"/>
        <v>108.48214285714286</v>
      </c>
      <c r="I33" s="24"/>
    </row>
    <row r="34" spans="1:9" s="23" customFormat="1">
      <c r="A34" s="160" t="s">
        <v>449</v>
      </c>
      <c r="B34" s="22">
        <f t="shared" si="12"/>
        <v>4.1640378548895898</v>
      </c>
      <c r="C34" s="22">
        <f t="shared" si="12"/>
        <v>-5.0492610837438425</v>
      </c>
      <c r="D34" s="22">
        <f t="shared" si="12"/>
        <v>-1.0342084327764518</v>
      </c>
      <c r="E34" s="22">
        <f t="shared" si="12"/>
        <v>-18.690313778990451</v>
      </c>
      <c r="F34" s="22">
        <f>(F11-F7)/F7*100</f>
        <v>13.805366957646298</v>
      </c>
      <c r="G34" s="22">
        <f t="shared" si="12"/>
        <v>85.608856088560884</v>
      </c>
    </row>
    <row r="35" spans="1:9" s="23" customFormat="1">
      <c r="A35" s="188" t="s">
        <v>461</v>
      </c>
      <c r="B35" s="22">
        <f t="shared" si="12"/>
        <v>4.2911034265954102</v>
      </c>
      <c r="C35" s="22">
        <f t="shared" si="12"/>
        <v>1.2487676634899769</v>
      </c>
      <c r="D35" s="22">
        <f>(D12-D8)/D8*100</f>
        <v>-0.85470085470085477</v>
      </c>
      <c r="E35" s="22">
        <f t="shared" si="12"/>
        <v>10.068259385665529</v>
      </c>
      <c r="F35" s="22">
        <f>(F12-F8)/F8*100</f>
        <v>7.0804459174450134</v>
      </c>
      <c r="G35" s="22">
        <f t="shared" si="12"/>
        <v>12.5</v>
      </c>
    </row>
    <row r="36" spans="1:9" s="23" customFormat="1">
      <c r="A36" s="188" t="s">
        <v>470</v>
      </c>
      <c r="B36" s="22">
        <f t="shared" si="12"/>
        <v>1.8337408312958436</v>
      </c>
      <c r="C36" s="22">
        <f t="shared" si="12"/>
        <v>-3.7037037037037033</v>
      </c>
      <c r="D36" s="22">
        <f>(D13-D9)/D9*100</f>
        <v>-4.9485352335708628</v>
      </c>
      <c r="E36" s="22">
        <f t="shared" si="12"/>
        <v>1.5544041450777202</v>
      </c>
      <c r="F36" s="22">
        <f>(F13-F9)/F9*100</f>
        <v>6.8624600174469323</v>
      </c>
      <c r="G36" s="22">
        <f t="shared" si="12"/>
        <v>13.737373737373737</v>
      </c>
    </row>
    <row r="37" spans="1:9" s="23" customFormat="1">
      <c r="A37" s="188" t="s">
        <v>483</v>
      </c>
      <c r="B37" s="22">
        <f>(B14-B10)/B10*100</f>
        <v>1.7949498022512931</v>
      </c>
      <c r="C37" s="22">
        <f>(C14-C10)/C10*100</f>
        <v>-0.91264667535853972</v>
      </c>
      <c r="D37" s="22">
        <f>(D14-D10)/D10*100</f>
        <v>-1.494345718901454</v>
      </c>
      <c r="E37" s="22">
        <f>(E14-E10)/E10*100</f>
        <v>1.5202702702702704</v>
      </c>
      <c r="F37" s="22">
        <f>(F14-F10)/F10*100</f>
        <v>4.1642897889332575</v>
      </c>
      <c r="G37" s="22">
        <f>(G14-G10)/G10*100</f>
        <v>15.631691648822269</v>
      </c>
    </row>
    <row r="38" spans="1:9" s="23" customFormat="1">
      <c r="A38" s="188" t="s">
        <v>492</v>
      </c>
      <c r="B38" s="22">
        <f>(B15-B11)/B11*100</f>
        <v>1.7565112053301031</v>
      </c>
      <c r="C38" s="22">
        <f>(C15-C11)/C11*100</f>
        <v>-1.1348897535667963</v>
      </c>
      <c r="D38" s="22">
        <f>(D15-D11)/D11*100</f>
        <v>-2.3713826366559485</v>
      </c>
      <c r="E38" s="22">
        <f>(E15-E11)/E11*100</f>
        <v>4.0268456375838921</v>
      </c>
      <c r="F38" s="22">
        <f>(F15-F11)/F11*100</f>
        <v>4.2897727272727275</v>
      </c>
      <c r="G38" s="22">
        <f>(G15-G11)/G11*100</f>
        <v>17.693836978131213</v>
      </c>
    </row>
    <row r="39" spans="1:9">
      <c r="B39" s="7"/>
      <c r="D39" s="7"/>
      <c r="E39" s="7"/>
    </row>
    <row r="40" spans="1:9" ht="38.25">
      <c r="A40" s="7"/>
      <c r="B40" s="144" t="s">
        <v>47</v>
      </c>
      <c r="C40" s="144" t="s">
        <v>48</v>
      </c>
      <c r="D40" s="144" t="s">
        <v>49</v>
      </c>
      <c r="E40" s="17"/>
      <c r="F40" s="144" t="s">
        <v>349</v>
      </c>
    </row>
    <row r="41" spans="1:9">
      <c r="A41" s="18" t="str">
        <f t="shared" ref="A41:A53" si="13">A3</f>
        <v>Q1 2008</v>
      </c>
      <c r="B41" s="22">
        <f>E3/C3*100</f>
        <v>22.714932126696834</v>
      </c>
      <c r="C41" s="22">
        <f>D3/B3*100</f>
        <v>40.991999999999997</v>
      </c>
      <c r="D41" s="22">
        <f>(C3/B3)*100</f>
        <v>53.04</v>
      </c>
      <c r="F41" s="22">
        <f>(E3+G3)/C3*100</f>
        <v>28.235294117647058</v>
      </c>
    </row>
    <row r="42" spans="1:9">
      <c r="A42" s="18" t="str">
        <f t="shared" si="13"/>
        <v>Q2 2008</v>
      </c>
      <c r="B42" s="22">
        <f>E4/C4*100</f>
        <v>22.179220005954154</v>
      </c>
      <c r="C42" s="22">
        <f t="shared" ref="C42:C48" si="14">D4/B4*100</f>
        <v>41.670652000637652</v>
      </c>
      <c r="D42" s="22">
        <f t="shared" ref="D42:D48" si="15">(C4/B4)*100</f>
        <v>53.546947234178219</v>
      </c>
      <c r="F42" s="22">
        <f t="shared" ref="F42:F48" si="16">(E4+G4)/C4*100</f>
        <v>27.150937779100925</v>
      </c>
    </row>
    <row r="43" spans="1:9">
      <c r="A43" s="18" t="str">
        <f t="shared" si="13"/>
        <v>Q3 2008</v>
      </c>
      <c r="B43" s="22">
        <f t="shared" ref="B43:B48" si="17">E5/C5*100</f>
        <v>22.010869565217391</v>
      </c>
      <c r="C43" s="22">
        <f t="shared" si="14"/>
        <v>41.032565528196976</v>
      </c>
      <c r="D43" s="22">
        <f t="shared" si="15"/>
        <v>52.613185067513903</v>
      </c>
      <c r="F43" s="22">
        <f t="shared" si="16"/>
        <v>27.626811594202898</v>
      </c>
    </row>
    <row r="44" spans="1:9">
      <c r="A44" s="18" t="str">
        <f t="shared" si="13"/>
        <v>Q4 2008</v>
      </c>
      <c r="B44" s="22">
        <f t="shared" si="17"/>
        <v>20.77687443541102</v>
      </c>
      <c r="C44" s="22">
        <f t="shared" si="14"/>
        <v>41.642924976258314</v>
      </c>
      <c r="D44" s="22">
        <f t="shared" si="15"/>
        <v>52.564102564102569</v>
      </c>
      <c r="F44" s="22">
        <f t="shared" si="16"/>
        <v>27.521830773863293</v>
      </c>
    </row>
    <row r="45" spans="1:9">
      <c r="A45" s="18" t="str">
        <f t="shared" si="13"/>
        <v>Q1 2009</v>
      </c>
      <c r="B45" s="22">
        <f t="shared" si="17"/>
        <v>22.567733990147783</v>
      </c>
      <c r="C45" s="22">
        <f t="shared" si="14"/>
        <v>39.652996845425868</v>
      </c>
      <c r="D45" s="22">
        <f t="shared" si="15"/>
        <v>51.230283911671926</v>
      </c>
      <c r="F45" s="22">
        <f t="shared" si="16"/>
        <v>30.911330049261082</v>
      </c>
    </row>
    <row r="46" spans="1:9">
      <c r="A46" s="18" t="str">
        <f t="shared" si="13"/>
        <v>Q2 2009</v>
      </c>
      <c r="B46" s="22">
        <f t="shared" si="17"/>
        <v>19.257311863292802</v>
      </c>
      <c r="C46" s="22">
        <f t="shared" si="14"/>
        <v>38.619930839358688</v>
      </c>
      <c r="D46" s="22">
        <f t="shared" si="15"/>
        <v>47.830870795347373</v>
      </c>
      <c r="F46" s="22">
        <f t="shared" si="16"/>
        <v>33.979625369700955</v>
      </c>
    </row>
    <row r="47" spans="1:9">
      <c r="A47" s="18" t="str">
        <f t="shared" si="13"/>
        <v>Q3 2009</v>
      </c>
      <c r="B47" s="22">
        <f t="shared" si="17"/>
        <v>18.647342995169083</v>
      </c>
      <c r="C47" s="22">
        <f t="shared" si="14"/>
        <v>38.600244498777506</v>
      </c>
      <c r="D47" s="22">
        <f t="shared" si="15"/>
        <v>47.448044009779949</v>
      </c>
      <c r="F47" s="22">
        <f t="shared" si="16"/>
        <v>34.589371980676333</v>
      </c>
    </row>
    <row r="48" spans="1:9">
      <c r="A48" s="18" t="str">
        <f t="shared" si="13"/>
        <v>Q4 2009</v>
      </c>
      <c r="B48" s="22">
        <f t="shared" si="17"/>
        <v>19.295958279009128</v>
      </c>
      <c r="C48" s="22">
        <f t="shared" si="14"/>
        <v>37.663522969272897</v>
      </c>
      <c r="D48" s="22">
        <f t="shared" si="15"/>
        <v>46.668694858533613</v>
      </c>
      <c r="F48" s="22">
        <f t="shared" si="16"/>
        <v>34.517601043024769</v>
      </c>
      <c r="G48" s="7"/>
    </row>
    <row r="49" spans="1:11">
      <c r="A49" s="18" t="str">
        <f t="shared" si="13"/>
        <v>Q1 2010</v>
      </c>
      <c r="B49" s="22">
        <f>E11/C11*100</f>
        <v>19.325551232166021</v>
      </c>
      <c r="C49" s="22">
        <f>D11/B11*100</f>
        <v>37.674136886735312</v>
      </c>
      <c r="D49" s="22">
        <f>(C11/B11)*100</f>
        <v>46.698970321017562</v>
      </c>
      <c r="F49" s="22">
        <f>(E11+G11)/C11*100</f>
        <v>35.635538261997404</v>
      </c>
    </row>
    <row r="50" spans="1:11">
      <c r="A50" s="18" t="str">
        <f t="shared" si="13"/>
        <v>Q2 2010</v>
      </c>
      <c r="B50" s="22">
        <f>E12/C12*100</f>
        <v>20.934761441090554</v>
      </c>
      <c r="C50" s="22">
        <f>D12/B12*100</f>
        <v>36.714393368500374</v>
      </c>
      <c r="D50" s="22">
        <f>(C12/B12)*100</f>
        <v>46.435568952524491</v>
      </c>
      <c r="F50" s="22">
        <f>(E12+G12)/C12*100</f>
        <v>37.29308666017527</v>
      </c>
    </row>
    <row r="51" spans="1:11">
      <c r="A51" s="18" t="str">
        <f t="shared" si="13"/>
        <v>Q3 2010</v>
      </c>
      <c r="B51" s="22">
        <f>E13/C13*100</f>
        <v>19.665551839464886</v>
      </c>
      <c r="C51" s="22">
        <f>D13/B13*100</f>
        <v>36.029411764705884</v>
      </c>
      <c r="D51" s="22">
        <f>(C13/B13)*100</f>
        <v>44.867947178871546</v>
      </c>
      <c r="F51" s="22">
        <f>(E13+G13)/C13*100</f>
        <v>38.49498327759197</v>
      </c>
      <c r="G51" s="7"/>
    </row>
    <row r="52" spans="1:11">
      <c r="A52" s="18" t="str">
        <f t="shared" si="13"/>
        <v>Q4 2010</v>
      </c>
      <c r="B52" s="22">
        <f>E14/C14*100</f>
        <v>19.769736842105264</v>
      </c>
      <c r="C52" s="22">
        <f>D14/B14*100</f>
        <v>36.446503287507468</v>
      </c>
      <c r="D52" s="22">
        <f>(C14/B14)*100</f>
        <v>45.427375971309026</v>
      </c>
      <c r="F52" s="22">
        <f>(E14+G14)/C14*100</f>
        <v>37.532894736842103</v>
      </c>
      <c r="G52" s="7"/>
    </row>
    <row r="53" spans="1:11">
      <c r="A53" s="18" t="str">
        <f t="shared" si="13"/>
        <v>Q1 2011</v>
      </c>
      <c r="B53" s="22">
        <f>E15/C15*100</f>
        <v>20.334535913414236</v>
      </c>
      <c r="C53" s="22">
        <f>D15/B15*100</f>
        <v>36.145833333333336</v>
      </c>
      <c r="D53" s="22">
        <f>(C15/B15)*100</f>
        <v>45.37202380952381</v>
      </c>
      <c r="F53" s="22">
        <f>(E15+G15)/C15*100</f>
        <v>39.750737946867822</v>
      </c>
      <c r="G53" s="7"/>
    </row>
    <row r="55" spans="1:11" ht="13.5" thickBot="1"/>
    <row r="56" spans="1:11" ht="31.5" customHeight="1" thickBot="1">
      <c r="A56" s="319" t="s">
        <v>101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1"/>
    </row>
    <row r="57" spans="1:11" ht="25.5">
      <c r="B57" s="144" t="s">
        <v>50</v>
      </c>
      <c r="C57" s="144" t="s">
        <v>51</v>
      </c>
      <c r="D57" s="144" t="s">
        <v>52</v>
      </c>
      <c r="E57" s="144" t="s">
        <v>53</v>
      </c>
      <c r="F57" s="144" t="s">
        <v>54</v>
      </c>
      <c r="G57" s="144" t="s">
        <v>55</v>
      </c>
      <c r="H57" s="144" t="s">
        <v>56</v>
      </c>
      <c r="I57" s="144" t="s">
        <v>57</v>
      </c>
      <c r="J57" s="144" t="s">
        <v>58</v>
      </c>
      <c r="K57" s="144" t="s">
        <v>59</v>
      </c>
    </row>
    <row r="58" spans="1:11">
      <c r="A58" s="25" t="str">
        <f t="shared" ref="A58:A70" si="18">A41</f>
        <v>Q1 2008</v>
      </c>
      <c r="B58" s="19">
        <v>129000</v>
      </c>
      <c r="C58" s="19">
        <v>8000</v>
      </c>
      <c r="D58" s="19">
        <v>441000</v>
      </c>
      <c r="E58" s="19">
        <v>13000</v>
      </c>
      <c r="F58" s="19">
        <v>209000</v>
      </c>
      <c r="G58" s="19">
        <v>593000</v>
      </c>
      <c r="H58" s="19">
        <v>168000</v>
      </c>
      <c r="I58" s="19">
        <v>289000</v>
      </c>
      <c r="J58" s="19">
        <v>484000</v>
      </c>
      <c r="K58" s="19">
        <v>229000</v>
      </c>
    </row>
    <row r="59" spans="1:11">
      <c r="A59" s="25" t="str">
        <f t="shared" si="18"/>
        <v>Q2 2008</v>
      </c>
      <c r="B59" s="19">
        <v>165000</v>
      </c>
      <c r="C59" s="19">
        <v>8000</v>
      </c>
      <c r="D59" s="19">
        <v>428000</v>
      </c>
      <c r="E59" s="19">
        <v>16000</v>
      </c>
      <c r="F59" s="19">
        <v>219000</v>
      </c>
      <c r="G59" s="19">
        <v>583000</v>
      </c>
      <c r="H59" s="19">
        <v>171000</v>
      </c>
      <c r="I59" s="19">
        <v>296000</v>
      </c>
      <c r="J59" s="19">
        <v>497000</v>
      </c>
      <c r="K59" s="19">
        <v>230000</v>
      </c>
    </row>
    <row r="60" spans="1:11">
      <c r="A60" s="25" t="str">
        <f t="shared" si="18"/>
        <v>Q3 2008</v>
      </c>
      <c r="B60" s="19">
        <v>151000</v>
      </c>
      <c r="C60" s="19">
        <v>8000</v>
      </c>
      <c r="D60" s="19">
        <v>397000</v>
      </c>
      <c r="E60" s="19">
        <v>14000</v>
      </c>
      <c r="F60" s="19">
        <v>224000</v>
      </c>
      <c r="G60" s="19">
        <v>617000</v>
      </c>
      <c r="H60" s="19">
        <v>169000</v>
      </c>
      <c r="I60" s="19">
        <v>264000</v>
      </c>
      <c r="J60" s="19">
        <v>475000</v>
      </c>
      <c r="K60" s="19">
        <v>265000</v>
      </c>
    </row>
    <row r="61" spans="1:11">
      <c r="A61" s="25" t="str">
        <f t="shared" si="18"/>
        <v>Q4 2008</v>
      </c>
      <c r="B61" s="19">
        <v>163000</v>
      </c>
      <c r="C61" s="19">
        <v>9000</v>
      </c>
      <c r="D61" s="19">
        <v>400000</v>
      </c>
      <c r="E61" s="19">
        <v>11000</v>
      </c>
      <c r="F61" s="19">
        <v>242000</v>
      </c>
      <c r="G61" s="19">
        <v>595000</v>
      </c>
      <c r="H61" s="19">
        <v>182000</v>
      </c>
      <c r="I61" s="19">
        <v>270000</v>
      </c>
      <c r="J61" s="19">
        <v>476000</v>
      </c>
      <c r="K61" s="19">
        <v>283000</v>
      </c>
    </row>
    <row r="62" spans="1:11">
      <c r="A62" s="25" t="str">
        <f t="shared" si="18"/>
        <v>Q1 2009</v>
      </c>
      <c r="B62" s="19">
        <v>134000</v>
      </c>
      <c r="C62" s="19">
        <v>8000</v>
      </c>
      <c r="D62" s="19">
        <v>389000</v>
      </c>
      <c r="E62" s="19">
        <v>13000</v>
      </c>
      <c r="F62" s="19">
        <v>218000</v>
      </c>
      <c r="G62" s="19">
        <v>516000</v>
      </c>
      <c r="H62" s="19">
        <v>184000</v>
      </c>
      <c r="I62" s="19">
        <v>279000</v>
      </c>
      <c r="J62" s="19">
        <v>490000</v>
      </c>
      <c r="K62" s="19">
        <v>283000</v>
      </c>
    </row>
    <row r="63" spans="1:11">
      <c r="A63" s="25" t="str">
        <f t="shared" si="18"/>
        <v>Q2 2009</v>
      </c>
      <c r="B63" s="19">
        <v>103000</v>
      </c>
      <c r="C63" s="19">
        <v>11000</v>
      </c>
      <c r="D63" s="19">
        <v>415000</v>
      </c>
      <c r="E63" s="19">
        <v>8000</v>
      </c>
      <c r="F63" s="19">
        <v>233000</v>
      </c>
      <c r="G63" s="19">
        <v>521000</v>
      </c>
      <c r="H63" s="19">
        <v>173000</v>
      </c>
      <c r="I63" s="19">
        <v>280000</v>
      </c>
      <c r="J63" s="19">
        <v>465000</v>
      </c>
      <c r="K63" s="19">
        <v>245000</v>
      </c>
    </row>
    <row r="64" spans="1:11">
      <c r="A64" s="25" t="str">
        <f t="shared" si="18"/>
        <v>Q3 2009</v>
      </c>
      <c r="B64" s="19">
        <v>116000</v>
      </c>
      <c r="C64" s="19">
        <v>6000</v>
      </c>
      <c r="D64" s="19">
        <v>407000</v>
      </c>
      <c r="E64" s="19">
        <v>4000</v>
      </c>
      <c r="F64" s="19">
        <v>244000</v>
      </c>
      <c r="G64" s="19">
        <v>532000</v>
      </c>
      <c r="H64" s="19">
        <v>177000</v>
      </c>
      <c r="I64" s="19">
        <v>313000</v>
      </c>
      <c r="J64" s="19">
        <v>489000</v>
      </c>
      <c r="K64" s="19">
        <v>236000</v>
      </c>
    </row>
    <row r="65" spans="1:11">
      <c r="A65" s="25" t="str">
        <f t="shared" si="18"/>
        <v>Q4 2009</v>
      </c>
      <c r="B65" s="19">
        <v>111000</v>
      </c>
      <c r="C65" s="19">
        <v>7000</v>
      </c>
      <c r="D65" s="19">
        <v>397000</v>
      </c>
      <c r="E65" s="19">
        <v>9000</v>
      </c>
      <c r="F65" s="19">
        <v>238000</v>
      </c>
      <c r="G65" s="19">
        <v>531000</v>
      </c>
      <c r="H65" s="19">
        <v>159000</v>
      </c>
      <c r="I65" s="19">
        <v>306000</v>
      </c>
      <c r="J65" s="19">
        <v>490000</v>
      </c>
      <c r="K65" s="19">
        <v>227000</v>
      </c>
    </row>
    <row r="66" spans="1:11">
      <c r="A66" s="25" t="str">
        <f t="shared" si="18"/>
        <v>Q1 2010</v>
      </c>
      <c r="B66" s="19">
        <v>120000</v>
      </c>
      <c r="C66" s="19">
        <v>9000</v>
      </c>
      <c r="D66" s="19">
        <v>419000</v>
      </c>
      <c r="E66" s="19">
        <v>5000</v>
      </c>
      <c r="F66" s="19">
        <v>243000</v>
      </c>
      <c r="G66" s="19">
        <v>528000</v>
      </c>
      <c r="H66" s="19">
        <v>159000</v>
      </c>
      <c r="I66" s="19">
        <v>275000</v>
      </c>
      <c r="J66" s="19">
        <v>501000</v>
      </c>
      <c r="K66" s="19">
        <v>228000</v>
      </c>
    </row>
    <row r="67" spans="1:11">
      <c r="A67" s="25" t="str">
        <f t="shared" si="18"/>
        <v>Q2 2010</v>
      </c>
      <c r="B67" s="19">
        <v>114000</v>
      </c>
      <c r="C67" s="19">
        <v>8000</v>
      </c>
      <c r="D67" s="19">
        <v>372000</v>
      </c>
      <c r="E67" s="19">
        <v>8000</v>
      </c>
      <c r="F67" s="19">
        <v>236000</v>
      </c>
      <c r="G67" s="19">
        <v>513000</v>
      </c>
      <c r="H67" s="19">
        <v>164000</v>
      </c>
      <c r="I67" s="19">
        <v>312000</v>
      </c>
      <c r="J67" s="19">
        <v>482000</v>
      </c>
      <c r="K67" s="19">
        <v>226000</v>
      </c>
    </row>
    <row r="68" spans="1:11">
      <c r="A68" s="25" t="str">
        <f t="shared" si="18"/>
        <v>Q3 2010</v>
      </c>
      <c r="B68" s="19">
        <v>119000</v>
      </c>
      <c r="C68" s="19">
        <v>7000</v>
      </c>
      <c r="D68" s="19">
        <v>371000</v>
      </c>
      <c r="E68" s="19">
        <v>9000</v>
      </c>
      <c r="F68" s="19">
        <v>231000</v>
      </c>
      <c r="G68" s="19">
        <v>509000</v>
      </c>
      <c r="H68" s="19">
        <v>194000</v>
      </c>
      <c r="I68" s="19">
        <v>279000</v>
      </c>
      <c r="J68" s="19">
        <v>470000</v>
      </c>
      <c r="K68" s="19">
        <v>213000</v>
      </c>
    </row>
    <row r="69" spans="1:11">
      <c r="A69" s="25" t="str">
        <f t="shared" si="18"/>
        <v>Q4 2010</v>
      </c>
      <c r="B69" s="19">
        <v>121000</v>
      </c>
      <c r="C69" s="19">
        <v>13000</v>
      </c>
      <c r="D69" s="19">
        <v>371000</v>
      </c>
      <c r="E69" s="19">
        <v>17000</v>
      </c>
      <c r="F69" s="19">
        <v>225000</v>
      </c>
      <c r="G69" s="19">
        <v>523000</v>
      </c>
      <c r="H69" s="19">
        <v>185000</v>
      </c>
      <c r="I69" s="19">
        <v>266000</v>
      </c>
      <c r="J69" s="19">
        <v>266000</v>
      </c>
      <c r="K69" s="19">
        <v>208000</v>
      </c>
    </row>
    <row r="70" spans="1:11">
      <c r="A70" s="25" t="str">
        <f t="shared" si="18"/>
        <v>Q1 2011</v>
      </c>
      <c r="B70" s="19">
        <v>108000</v>
      </c>
      <c r="C70" s="19">
        <v>14000</v>
      </c>
      <c r="D70" s="19">
        <v>389000</v>
      </c>
      <c r="E70" s="19">
        <v>19000</v>
      </c>
      <c r="F70" s="19">
        <v>226000</v>
      </c>
      <c r="G70" s="19">
        <v>536000</v>
      </c>
      <c r="H70" s="19">
        <v>174000</v>
      </c>
      <c r="I70" s="19">
        <v>259000</v>
      </c>
      <c r="J70" s="19">
        <v>514000</v>
      </c>
      <c r="K70" s="19">
        <v>188000</v>
      </c>
    </row>
    <row r="71" spans="1:11"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5" t="str">
        <f t="shared" ref="A72:A82" si="19">A17</f>
        <v>Quarterly % Change Q2 2008</v>
      </c>
      <c r="B72" s="22">
        <f t="shared" ref="B72:K72" si="20">(B59-B58)/B58*100</f>
        <v>27.906976744186046</v>
      </c>
      <c r="C72" s="22">
        <f t="shared" si="20"/>
        <v>0</v>
      </c>
      <c r="D72" s="22">
        <f t="shared" si="20"/>
        <v>-2.947845804988662</v>
      </c>
      <c r="E72" s="22">
        <f t="shared" si="20"/>
        <v>23.076923076923077</v>
      </c>
      <c r="F72" s="22">
        <f t="shared" si="20"/>
        <v>4.7846889952153111</v>
      </c>
      <c r="G72" s="22">
        <f t="shared" si="20"/>
        <v>-1.6863406408094435</v>
      </c>
      <c r="H72" s="22">
        <f t="shared" si="20"/>
        <v>1.7857142857142856</v>
      </c>
      <c r="I72" s="22">
        <f t="shared" si="20"/>
        <v>2.422145328719723</v>
      </c>
      <c r="J72" s="22">
        <f t="shared" si="20"/>
        <v>2.6859504132231407</v>
      </c>
      <c r="K72" s="22">
        <f t="shared" si="20"/>
        <v>0.43668122270742354</v>
      </c>
    </row>
    <row r="73" spans="1:11">
      <c r="A73" s="25" t="str">
        <f t="shared" si="19"/>
        <v>Quarterly % Change Q3 2008</v>
      </c>
      <c r="B73" s="22">
        <f t="shared" ref="B73:K73" si="21">(B60-B59)/B59*100</f>
        <v>-8.4848484848484862</v>
      </c>
      <c r="C73" s="22">
        <f t="shared" si="21"/>
        <v>0</v>
      </c>
      <c r="D73" s="22">
        <f t="shared" si="21"/>
        <v>-7.2429906542056068</v>
      </c>
      <c r="E73" s="22">
        <f t="shared" si="21"/>
        <v>-12.5</v>
      </c>
      <c r="F73" s="22">
        <f t="shared" si="21"/>
        <v>2.2831050228310499</v>
      </c>
      <c r="G73" s="22">
        <f t="shared" si="21"/>
        <v>5.8319039451114927</v>
      </c>
      <c r="H73" s="22">
        <f t="shared" si="21"/>
        <v>-1.1695906432748537</v>
      </c>
      <c r="I73" s="22">
        <f t="shared" si="21"/>
        <v>-10.810810810810811</v>
      </c>
      <c r="J73" s="22">
        <f t="shared" si="21"/>
        <v>-4.4265593561368206</v>
      </c>
      <c r="K73" s="22">
        <f t="shared" si="21"/>
        <v>15.217391304347828</v>
      </c>
    </row>
    <row r="74" spans="1:11">
      <c r="A74" s="25" t="str">
        <f t="shared" si="19"/>
        <v>Quarterly % Change Q4 2008</v>
      </c>
      <c r="B74" s="22">
        <f t="shared" ref="B74:K74" si="22">(B61-B60)/B60*100</f>
        <v>7.9470198675496695</v>
      </c>
      <c r="C74" s="22">
        <f t="shared" si="22"/>
        <v>12.5</v>
      </c>
      <c r="D74" s="22">
        <f t="shared" si="22"/>
        <v>0.75566750629722923</v>
      </c>
      <c r="E74" s="22">
        <f t="shared" si="22"/>
        <v>-21.428571428571427</v>
      </c>
      <c r="F74" s="22">
        <f t="shared" si="22"/>
        <v>8.0357142857142865</v>
      </c>
      <c r="G74" s="22">
        <f t="shared" si="22"/>
        <v>-3.5656401944894651</v>
      </c>
      <c r="H74" s="22">
        <f t="shared" si="22"/>
        <v>7.6923076923076925</v>
      </c>
      <c r="I74" s="22">
        <f t="shared" si="22"/>
        <v>2.2727272727272729</v>
      </c>
      <c r="J74" s="22">
        <f t="shared" si="22"/>
        <v>0.21052631578947367</v>
      </c>
      <c r="K74" s="22">
        <f t="shared" si="22"/>
        <v>6.7924528301886795</v>
      </c>
    </row>
    <row r="75" spans="1:11">
      <c r="A75" s="25" t="str">
        <f t="shared" si="19"/>
        <v>Quarterly % Change Q1 2009</v>
      </c>
      <c r="B75" s="22">
        <f t="shared" ref="B75:K75" si="23">(B62-B61)/B61*100</f>
        <v>-17.791411042944784</v>
      </c>
      <c r="C75" s="22">
        <f t="shared" si="23"/>
        <v>-11.111111111111111</v>
      </c>
      <c r="D75" s="22">
        <f t="shared" si="23"/>
        <v>-2.75</v>
      </c>
      <c r="E75" s="22">
        <f t="shared" si="23"/>
        <v>18.181818181818183</v>
      </c>
      <c r="F75" s="22">
        <f t="shared" si="23"/>
        <v>-9.9173553719008272</v>
      </c>
      <c r="G75" s="22">
        <f t="shared" si="23"/>
        <v>-13.277310924369749</v>
      </c>
      <c r="H75" s="22">
        <f t="shared" si="23"/>
        <v>1.098901098901099</v>
      </c>
      <c r="I75" s="22">
        <f t="shared" si="23"/>
        <v>3.3333333333333335</v>
      </c>
      <c r="J75" s="22">
        <f t="shared" si="23"/>
        <v>2.9411764705882351</v>
      </c>
      <c r="K75" s="22">
        <f t="shared" si="23"/>
        <v>0</v>
      </c>
    </row>
    <row r="76" spans="1:11">
      <c r="A76" s="25" t="str">
        <f t="shared" si="19"/>
        <v>Quarterly % Change Q2 2009</v>
      </c>
      <c r="B76" s="22">
        <f t="shared" ref="B76:K76" si="24">(B63-B62)/B62*100</f>
        <v>-23.134328358208954</v>
      </c>
      <c r="C76" s="22">
        <f t="shared" si="24"/>
        <v>37.5</v>
      </c>
      <c r="D76" s="22">
        <f t="shared" si="24"/>
        <v>6.6838046272493568</v>
      </c>
      <c r="E76" s="22">
        <f t="shared" si="24"/>
        <v>-38.461538461538467</v>
      </c>
      <c r="F76" s="22">
        <f t="shared" si="24"/>
        <v>6.8807339449541285</v>
      </c>
      <c r="G76" s="22">
        <f t="shared" si="24"/>
        <v>0.96899224806201545</v>
      </c>
      <c r="H76" s="22">
        <f t="shared" si="24"/>
        <v>-5.9782608695652177</v>
      </c>
      <c r="I76" s="22">
        <f t="shared" si="24"/>
        <v>0.35842293906810035</v>
      </c>
      <c r="J76" s="22">
        <f t="shared" si="24"/>
        <v>-5.1020408163265305</v>
      </c>
      <c r="K76" s="22">
        <f t="shared" si="24"/>
        <v>-13.427561837455832</v>
      </c>
    </row>
    <row r="77" spans="1:11">
      <c r="A77" s="25" t="str">
        <f t="shared" si="19"/>
        <v>Quarterly % Change Q3 2009</v>
      </c>
      <c r="B77" s="22">
        <f t="shared" ref="B77:K77" si="25">(B64-B63)/B63*100</f>
        <v>12.621359223300971</v>
      </c>
      <c r="C77" s="22">
        <f t="shared" si="25"/>
        <v>-45.454545454545453</v>
      </c>
      <c r="D77" s="22">
        <f t="shared" si="25"/>
        <v>-1.9277108433734942</v>
      </c>
      <c r="E77" s="22">
        <f t="shared" si="25"/>
        <v>-50</v>
      </c>
      <c r="F77" s="22">
        <f t="shared" si="25"/>
        <v>4.7210300429184553</v>
      </c>
      <c r="G77" s="22">
        <f t="shared" si="25"/>
        <v>2.1113243761996161</v>
      </c>
      <c r="H77" s="22">
        <f t="shared" si="25"/>
        <v>2.3121387283236992</v>
      </c>
      <c r="I77" s="22">
        <f t="shared" si="25"/>
        <v>11.785714285714285</v>
      </c>
      <c r="J77" s="22">
        <f t="shared" si="25"/>
        <v>5.161290322580645</v>
      </c>
      <c r="K77" s="22">
        <f t="shared" si="25"/>
        <v>-3.6734693877551026</v>
      </c>
    </row>
    <row r="78" spans="1:11">
      <c r="A78" s="25" t="str">
        <f t="shared" si="19"/>
        <v>Quarterly % Change Q4 2009</v>
      </c>
      <c r="B78" s="22">
        <f t="shared" ref="B78:K81" si="26">(B65-B64)/B64*100</f>
        <v>-4.3103448275862073</v>
      </c>
      <c r="C78" s="22">
        <f t="shared" si="26"/>
        <v>16.666666666666664</v>
      </c>
      <c r="D78" s="22">
        <f t="shared" si="26"/>
        <v>-2.4570024570024569</v>
      </c>
      <c r="E78" s="22">
        <f t="shared" si="26"/>
        <v>125</v>
      </c>
      <c r="F78" s="22">
        <f t="shared" si="26"/>
        <v>-2.459016393442623</v>
      </c>
      <c r="G78" s="22">
        <f t="shared" si="26"/>
        <v>-0.18796992481203006</v>
      </c>
      <c r="H78" s="22">
        <f t="shared" si="26"/>
        <v>-10.16949152542373</v>
      </c>
      <c r="I78" s="22">
        <f t="shared" si="26"/>
        <v>-2.2364217252396164</v>
      </c>
      <c r="J78" s="22">
        <f t="shared" si="26"/>
        <v>0.20449897750511251</v>
      </c>
      <c r="K78" s="22">
        <f t="shared" si="26"/>
        <v>-3.8135593220338984</v>
      </c>
    </row>
    <row r="79" spans="1:11">
      <c r="A79" s="25" t="str">
        <f t="shared" si="19"/>
        <v>Quarterly % Change Q1 2010</v>
      </c>
      <c r="B79" s="22">
        <f>(B66-B65)/B65*100</f>
        <v>8.1081081081081088</v>
      </c>
      <c r="C79" s="22">
        <f t="shared" si="26"/>
        <v>28.571428571428569</v>
      </c>
      <c r="D79" s="22">
        <f t="shared" si="26"/>
        <v>5.5415617128463479</v>
      </c>
      <c r="E79" s="22">
        <f t="shared" si="26"/>
        <v>-44.444444444444443</v>
      </c>
      <c r="F79" s="22">
        <f t="shared" si="26"/>
        <v>2.1008403361344539</v>
      </c>
      <c r="G79" s="22">
        <f t="shared" si="26"/>
        <v>-0.56497175141242939</v>
      </c>
      <c r="H79" s="22">
        <f t="shared" si="26"/>
        <v>0</v>
      </c>
      <c r="I79" s="22">
        <f t="shared" si="26"/>
        <v>-10.130718954248366</v>
      </c>
      <c r="J79" s="22">
        <f t="shared" si="26"/>
        <v>2.2448979591836733</v>
      </c>
      <c r="K79" s="22">
        <f t="shared" si="26"/>
        <v>0.44052863436123352</v>
      </c>
    </row>
    <row r="80" spans="1:11">
      <c r="A80" s="25" t="str">
        <f t="shared" si="19"/>
        <v>Quarterly % Change Q2 2010</v>
      </c>
      <c r="B80" s="22">
        <f>(B67-B66)/B66*100</f>
        <v>-5</v>
      </c>
      <c r="C80" s="22">
        <f>(C67-C66)/C66*100</f>
        <v>-11.111111111111111</v>
      </c>
      <c r="D80" s="22">
        <f t="shared" si="26"/>
        <v>-11.217183770883054</v>
      </c>
      <c r="E80" s="22">
        <f t="shared" si="26"/>
        <v>60</v>
      </c>
      <c r="F80" s="22">
        <f t="shared" si="26"/>
        <v>-2.880658436213992</v>
      </c>
      <c r="G80" s="22">
        <f t="shared" si="26"/>
        <v>-2.8409090909090908</v>
      </c>
      <c r="H80" s="22">
        <f t="shared" si="26"/>
        <v>3.1446540880503147</v>
      </c>
      <c r="I80" s="22">
        <f t="shared" si="26"/>
        <v>13.454545454545455</v>
      </c>
      <c r="J80" s="22">
        <f t="shared" si="26"/>
        <v>-3.7924151696606789</v>
      </c>
      <c r="K80" s="22">
        <f t="shared" si="26"/>
        <v>-0.8771929824561403</v>
      </c>
    </row>
    <row r="81" spans="1:11">
      <c r="A81" s="25" t="str">
        <f t="shared" si="19"/>
        <v>Quarterly % Change Q3 2010</v>
      </c>
      <c r="B81" s="22">
        <f>(B68-B67)/B67*100</f>
        <v>4.3859649122807012</v>
      </c>
      <c r="C81" s="22">
        <f>(C68-C67)/C67*100</f>
        <v>-12.5</v>
      </c>
      <c r="D81" s="22">
        <f t="shared" si="26"/>
        <v>-0.26881720430107531</v>
      </c>
      <c r="E81" s="22">
        <f t="shared" si="26"/>
        <v>12.5</v>
      </c>
      <c r="F81" s="22">
        <f t="shared" si="26"/>
        <v>-2.1186440677966099</v>
      </c>
      <c r="G81" s="22">
        <f t="shared" si="26"/>
        <v>-0.77972709551656916</v>
      </c>
      <c r="H81" s="22">
        <f t="shared" si="26"/>
        <v>18.292682926829269</v>
      </c>
      <c r="I81" s="22">
        <f t="shared" si="26"/>
        <v>-10.576923076923077</v>
      </c>
      <c r="J81" s="22">
        <f t="shared" si="26"/>
        <v>-2.4896265560165975</v>
      </c>
      <c r="K81" s="22">
        <f t="shared" si="26"/>
        <v>-5.7522123893805306</v>
      </c>
    </row>
    <row r="82" spans="1:11">
      <c r="A82" s="25" t="str">
        <f t="shared" si="19"/>
        <v>Quarterly % Change Q4 2010</v>
      </c>
      <c r="B82" s="22">
        <f>(B69-B68)/B68*100</f>
        <v>1.680672268907563</v>
      </c>
      <c r="C82" s="22">
        <f>(C69-C68)/C68*100</f>
        <v>85.714285714285708</v>
      </c>
      <c r="D82" s="22">
        <f t="shared" ref="D82:K83" si="27">(D69-D68)/D68*100</f>
        <v>0</v>
      </c>
      <c r="E82" s="22">
        <f t="shared" si="27"/>
        <v>88.888888888888886</v>
      </c>
      <c r="F82" s="22">
        <f t="shared" si="27"/>
        <v>-2.5974025974025974</v>
      </c>
      <c r="G82" s="22">
        <f t="shared" si="27"/>
        <v>2.7504911591355601</v>
      </c>
      <c r="H82" s="22">
        <f t="shared" si="27"/>
        <v>-4.6391752577319592</v>
      </c>
      <c r="I82" s="22">
        <f t="shared" si="27"/>
        <v>-4.6594982078853047</v>
      </c>
      <c r="J82" s="22">
        <f t="shared" si="27"/>
        <v>-43.404255319148938</v>
      </c>
      <c r="K82" s="22">
        <f t="shared" si="27"/>
        <v>-2.3474178403755865</v>
      </c>
    </row>
    <row r="83" spans="1:11">
      <c r="A83" s="25" t="str">
        <f>A28</f>
        <v>Quarterly % Change Q1 2011</v>
      </c>
      <c r="B83" s="22">
        <f>(B70-B69)/B69*100</f>
        <v>-10.743801652892563</v>
      </c>
      <c r="C83" s="22">
        <f>(C70-C69)/C69*100</f>
        <v>7.6923076923076925</v>
      </c>
      <c r="D83" s="22">
        <f t="shared" si="27"/>
        <v>4.8517520215633425</v>
      </c>
      <c r="E83" s="22">
        <f t="shared" si="27"/>
        <v>11.76470588235294</v>
      </c>
      <c r="F83" s="22">
        <f t="shared" si="27"/>
        <v>0.44444444444444442</v>
      </c>
      <c r="G83" s="22">
        <f t="shared" si="27"/>
        <v>2.4856596558317401</v>
      </c>
      <c r="H83" s="22">
        <f t="shared" si="27"/>
        <v>-5.9459459459459465</v>
      </c>
      <c r="I83" s="22">
        <f t="shared" si="27"/>
        <v>-2.6315789473684208</v>
      </c>
      <c r="J83" s="22">
        <f t="shared" si="27"/>
        <v>93.233082706766908</v>
      </c>
      <c r="K83" s="22">
        <f t="shared" si="27"/>
        <v>-9.6153846153846168</v>
      </c>
    </row>
    <row r="84" spans="1:11" s="23" customFormat="1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s="23" customFormat="1">
      <c r="A85" s="25" t="str">
        <f t="shared" ref="A85:A93" si="28">A30</f>
        <v>Q1 2009 Year-on-Year %</v>
      </c>
      <c r="B85" s="22">
        <f>(B62-B58)/B58*100</f>
        <v>3.8759689922480618</v>
      </c>
      <c r="C85" s="22">
        <f t="shared" ref="C85:K85" si="29">(C62-C58)/C58*100</f>
        <v>0</v>
      </c>
      <c r="D85" s="22">
        <f t="shared" si="29"/>
        <v>-11.791383219954648</v>
      </c>
      <c r="E85" s="22">
        <f t="shared" si="29"/>
        <v>0</v>
      </c>
      <c r="F85" s="22">
        <f t="shared" si="29"/>
        <v>4.3062200956937797</v>
      </c>
      <c r="G85" s="22">
        <f t="shared" si="29"/>
        <v>-12.984822934232715</v>
      </c>
      <c r="H85" s="22">
        <f t="shared" si="29"/>
        <v>9.5238095238095237</v>
      </c>
      <c r="I85" s="22">
        <f t="shared" si="29"/>
        <v>-3.4602076124567476</v>
      </c>
      <c r="J85" s="22">
        <f t="shared" si="29"/>
        <v>1.2396694214876034</v>
      </c>
      <c r="K85" s="22">
        <f t="shared" si="29"/>
        <v>23.580786026200872</v>
      </c>
    </row>
    <row r="86" spans="1:11" s="23" customFormat="1">
      <c r="A86" s="25" t="str">
        <f t="shared" si="28"/>
        <v>Q2 2009 Year-on-Year %</v>
      </c>
      <c r="B86" s="22">
        <f t="shared" ref="B86:K86" si="30">(B63-B59)/B59*100</f>
        <v>-37.575757575757571</v>
      </c>
      <c r="C86" s="22">
        <f t="shared" si="30"/>
        <v>37.5</v>
      </c>
      <c r="D86" s="22">
        <f t="shared" si="30"/>
        <v>-3.0373831775700935</v>
      </c>
      <c r="E86" s="22">
        <f t="shared" si="30"/>
        <v>-50</v>
      </c>
      <c r="F86" s="22">
        <f t="shared" si="30"/>
        <v>6.3926940639269407</v>
      </c>
      <c r="G86" s="22">
        <f t="shared" si="30"/>
        <v>-10.634648370497427</v>
      </c>
      <c r="H86" s="22">
        <f t="shared" si="30"/>
        <v>1.1695906432748537</v>
      </c>
      <c r="I86" s="22">
        <f t="shared" si="30"/>
        <v>-5.4054054054054053</v>
      </c>
      <c r="J86" s="22">
        <f t="shared" si="30"/>
        <v>-6.4386317907444672</v>
      </c>
      <c r="K86" s="22">
        <f t="shared" si="30"/>
        <v>6.5217391304347823</v>
      </c>
    </row>
    <row r="87" spans="1:11" s="23" customFormat="1">
      <c r="A87" s="25" t="str">
        <f t="shared" si="28"/>
        <v>Q3 2009 Year-on-Year %</v>
      </c>
      <c r="B87" s="22">
        <f t="shared" ref="B87:K87" si="31">(B64-B60)/B60*100</f>
        <v>-23.178807947019866</v>
      </c>
      <c r="C87" s="22">
        <f t="shared" si="31"/>
        <v>-25</v>
      </c>
      <c r="D87" s="22">
        <f t="shared" si="31"/>
        <v>2.518891687657431</v>
      </c>
      <c r="E87" s="22">
        <f t="shared" si="31"/>
        <v>-71.428571428571431</v>
      </c>
      <c r="F87" s="22">
        <f t="shared" si="31"/>
        <v>8.9285714285714288</v>
      </c>
      <c r="G87" s="22">
        <f t="shared" si="31"/>
        <v>-13.776337115072934</v>
      </c>
      <c r="H87" s="22">
        <f t="shared" si="31"/>
        <v>4.7337278106508878</v>
      </c>
      <c r="I87" s="22">
        <f t="shared" si="31"/>
        <v>18.560606060606062</v>
      </c>
      <c r="J87" s="22">
        <f t="shared" si="31"/>
        <v>2.9473684210526314</v>
      </c>
      <c r="K87" s="22">
        <f t="shared" si="31"/>
        <v>-10.943396226415095</v>
      </c>
    </row>
    <row r="88" spans="1:11" s="23" customFormat="1">
      <c r="A88" s="25" t="str">
        <f t="shared" si="28"/>
        <v>Q4 2009 Year-on-Year %</v>
      </c>
      <c r="B88" s="22">
        <f t="shared" ref="B88:K93" si="32">(B65-B61)/B61*100</f>
        <v>-31.901840490797547</v>
      </c>
      <c r="C88" s="22">
        <f t="shared" si="32"/>
        <v>-22.222222222222221</v>
      </c>
      <c r="D88" s="22">
        <f t="shared" si="32"/>
        <v>-0.75</v>
      </c>
      <c r="E88" s="22">
        <f t="shared" si="32"/>
        <v>-18.181818181818183</v>
      </c>
      <c r="F88" s="22">
        <f t="shared" si="32"/>
        <v>-1.6528925619834711</v>
      </c>
      <c r="G88" s="22">
        <f t="shared" si="32"/>
        <v>-10.756302521008404</v>
      </c>
      <c r="H88" s="22">
        <f t="shared" si="32"/>
        <v>-12.637362637362637</v>
      </c>
      <c r="I88" s="22">
        <f t="shared" si="32"/>
        <v>13.333333333333334</v>
      </c>
      <c r="J88" s="22">
        <f t="shared" si="32"/>
        <v>2.9411764705882351</v>
      </c>
      <c r="K88" s="22">
        <f t="shared" si="32"/>
        <v>-19.78798586572438</v>
      </c>
    </row>
    <row r="89" spans="1:11" s="23" customFormat="1">
      <c r="A89" s="25" t="str">
        <f t="shared" si="28"/>
        <v>Q1 2010 Year-on-Year %</v>
      </c>
      <c r="B89" s="22">
        <f>(B66-B62)/B62*100</f>
        <v>-10.44776119402985</v>
      </c>
      <c r="C89" s="22">
        <f t="shared" si="32"/>
        <v>12.5</v>
      </c>
      <c r="D89" s="22">
        <f t="shared" si="32"/>
        <v>7.7120822622107967</v>
      </c>
      <c r="E89" s="22">
        <f t="shared" si="32"/>
        <v>-61.53846153846154</v>
      </c>
      <c r="F89" s="22">
        <f t="shared" si="32"/>
        <v>11.467889908256881</v>
      </c>
      <c r="G89" s="22">
        <f t="shared" si="32"/>
        <v>2.3255813953488373</v>
      </c>
      <c r="H89" s="22">
        <f t="shared" si="32"/>
        <v>-13.586956521739129</v>
      </c>
      <c r="I89" s="22">
        <f t="shared" si="32"/>
        <v>-1.4336917562724014</v>
      </c>
      <c r="J89" s="22">
        <f t="shared" si="32"/>
        <v>2.2448979591836733</v>
      </c>
      <c r="K89" s="22">
        <f t="shared" si="32"/>
        <v>-19.434628975265017</v>
      </c>
    </row>
    <row r="90" spans="1:11" s="23" customFormat="1">
      <c r="A90" s="25" t="str">
        <f t="shared" si="28"/>
        <v>Q2 2010 Year-on-Year %</v>
      </c>
      <c r="B90" s="22">
        <f>(B67-B63)/B63*100</f>
        <v>10.679611650485436</v>
      </c>
      <c r="C90" s="22">
        <f t="shared" si="32"/>
        <v>-27.27272727272727</v>
      </c>
      <c r="D90" s="22">
        <f t="shared" si="32"/>
        <v>-10.361445783132531</v>
      </c>
      <c r="E90" s="22">
        <f>(E67-E63)/E63*100</f>
        <v>0</v>
      </c>
      <c r="F90" s="22">
        <f t="shared" si="32"/>
        <v>1.2875536480686696</v>
      </c>
      <c r="G90" s="22">
        <f t="shared" si="32"/>
        <v>-1.5355086372360844</v>
      </c>
      <c r="H90" s="22">
        <f t="shared" si="32"/>
        <v>-5.202312138728324</v>
      </c>
      <c r="I90" s="22">
        <f t="shared" si="32"/>
        <v>11.428571428571429</v>
      </c>
      <c r="J90" s="22">
        <f t="shared" si="32"/>
        <v>3.655913978494624</v>
      </c>
      <c r="K90" s="22">
        <f t="shared" si="32"/>
        <v>-7.7551020408163263</v>
      </c>
    </row>
    <row r="91" spans="1:11" s="23" customFormat="1">
      <c r="A91" s="25" t="str">
        <f t="shared" si="28"/>
        <v>Q3 2010 Year-on-Year %</v>
      </c>
      <c r="B91" s="22">
        <f>(B68-B64)/B64*100</f>
        <v>2.5862068965517242</v>
      </c>
      <c r="C91" s="22">
        <f t="shared" si="32"/>
        <v>16.666666666666664</v>
      </c>
      <c r="D91" s="22">
        <f t="shared" si="32"/>
        <v>-8.8452088452088447</v>
      </c>
      <c r="E91" s="22">
        <f>(E68-E64)/E64*100</f>
        <v>125</v>
      </c>
      <c r="F91" s="22">
        <f t="shared" si="32"/>
        <v>-5.3278688524590159</v>
      </c>
      <c r="G91" s="22">
        <f t="shared" si="32"/>
        <v>-4.3233082706766917</v>
      </c>
      <c r="H91" s="22">
        <f t="shared" si="32"/>
        <v>9.6045197740112993</v>
      </c>
      <c r="I91" s="22">
        <f t="shared" si="32"/>
        <v>-10.862619808306709</v>
      </c>
      <c r="J91" s="22">
        <f t="shared" si="32"/>
        <v>-3.8854805725971371</v>
      </c>
      <c r="K91" s="22">
        <f t="shared" si="32"/>
        <v>-9.7457627118644066</v>
      </c>
    </row>
    <row r="92" spans="1:11" s="23" customFormat="1">
      <c r="A92" s="25" t="str">
        <f t="shared" si="28"/>
        <v>Q4 2010 Year-on-Year %</v>
      </c>
      <c r="B92" s="22">
        <f>(B69-B65)/B65*100</f>
        <v>9.0090090090090094</v>
      </c>
      <c r="C92" s="22">
        <f t="shared" si="32"/>
        <v>85.714285714285708</v>
      </c>
      <c r="D92" s="22">
        <f t="shared" si="32"/>
        <v>-6.5491183879093198</v>
      </c>
      <c r="E92" s="22">
        <f>(E69-E65)/E65*100</f>
        <v>88.888888888888886</v>
      </c>
      <c r="F92" s="22">
        <f t="shared" si="32"/>
        <v>-5.46218487394958</v>
      </c>
      <c r="G92" s="22">
        <f t="shared" si="32"/>
        <v>-1.5065913370998116</v>
      </c>
      <c r="H92" s="22">
        <f t="shared" si="32"/>
        <v>16.352201257861633</v>
      </c>
      <c r="I92" s="22">
        <f t="shared" si="32"/>
        <v>-13.071895424836603</v>
      </c>
      <c r="J92" s="22">
        <f t="shared" si="32"/>
        <v>-45.714285714285715</v>
      </c>
      <c r="K92" s="22">
        <f t="shared" si="32"/>
        <v>-8.3700440528634363</v>
      </c>
    </row>
    <row r="93" spans="1:11" s="23" customFormat="1">
      <c r="A93" s="25" t="str">
        <f t="shared" si="28"/>
        <v>Q1 2011 Year-on-Year %</v>
      </c>
      <c r="B93" s="22">
        <f>(B70-B66)/B66*100</f>
        <v>-10</v>
      </c>
      <c r="C93" s="22">
        <f t="shared" si="32"/>
        <v>55.555555555555557</v>
      </c>
      <c r="D93" s="22">
        <f t="shared" si="32"/>
        <v>-7.1599045346062056</v>
      </c>
      <c r="E93" s="22">
        <f>(E70-E66)/E66*100</f>
        <v>280</v>
      </c>
      <c r="F93" s="22">
        <f t="shared" si="32"/>
        <v>-6.9958847736625511</v>
      </c>
      <c r="G93" s="22">
        <f t="shared" si="32"/>
        <v>1.5151515151515151</v>
      </c>
      <c r="H93" s="22">
        <f t="shared" si="32"/>
        <v>9.433962264150944</v>
      </c>
      <c r="I93" s="22">
        <f t="shared" si="32"/>
        <v>-5.8181818181818183</v>
      </c>
      <c r="J93" s="22">
        <f t="shared" si="32"/>
        <v>2.5948103792415167</v>
      </c>
      <c r="K93" s="22">
        <f t="shared" si="32"/>
        <v>-17.543859649122805</v>
      </c>
    </row>
    <row r="94" spans="1:11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25.5">
      <c r="B95" s="144" t="s">
        <v>60</v>
      </c>
      <c r="C95" s="144" t="s">
        <v>61</v>
      </c>
      <c r="D95" s="144" t="s">
        <v>50</v>
      </c>
      <c r="E95" s="144" t="s">
        <v>59</v>
      </c>
      <c r="F95" s="144" t="s">
        <v>62</v>
      </c>
      <c r="G95" s="20"/>
      <c r="H95" s="20"/>
    </row>
    <row r="96" spans="1:11">
      <c r="A96" s="25" t="str">
        <f t="shared" ref="A96:A108" si="33">A58</f>
        <v>Q1 2008</v>
      </c>
      <c r="B96" s="19">
        <v>1708000</v>
      </c>
      <c r="C96" s="19">
        <v>497000</v>
      </c>
      <c r="D96" s="19">
        <v>129000</v>
      </c>
      <c r="E96" s="19">
        <f>K58</f>
        <v>229000</v>
      </c>
      <c r="F96" s="19">
        <f t="shared" ref="F96:F104" si="34">SUM(B96:E96)</f>
        <v>2563000</v>
      </c>
      <c r="G96" s="20"/>
      <c r="H96" s="20"/>
    </row>
    <row r="97" spans="1:8">
      <c r="A97" s="25" t="str">
        <f t="shared" si="33"/>
        <v>Q2 2008</v>
      </c>
      <c r="B97" s="19">
        <v>1688000</v>
      </c>
      <c r="C97" s="19">
        <v>531000</v>
      </c>
      <c r="D97" s="19">
        <v>165000</v>
      </c>
      <c r="E97" s="19">
        <f>K59</f>
        <v>230000</v>
      </c>
      <c r="F97" s="19">
        <f t="shared" si="34"/>
        <v>2614000</v>
      </c>
      <c r="G97" s="20"/>
      <c r="H97" s="20"/>
    </row>
    <row r="98" spans="1:8">
      <c r="A98" s="25" t="str">
        <f t="shared" si="33"/>
        <v>Q3 2008</v>
      </c>
      <c r="B98" s="19">
        <v>1674000</v>
      </c>
      <c r="C98" s="19">
        <v>493000</v>
      </c>
      <c r="D98" s="19">
        <v>151000</v>
      </c>
      <c r="E98" s="19">
        <f>K60</f>
        <v>265000</v>
      </c>
      <c r="F98" s="19">
        <f t="shared" si="34"/>
        <v>2583000</v>
      </c>
      <c r="G98" s="20"/>
      <c r="H98" s="20"/>
    </row>
    <row r="99" spans="1:8">
      <c r="A99" s="25" t="str">
        <f t="shared" si="33"/>
        <v>Q4 2008</v>
      </c>
      <c r="B99" s="19">
        <v>1695000</v>
      </c>
      <c r="C99" s="19">
        <v>490000</v>
      </c>
      <c r="D99" s="19">
        <v>163000</v>
      </c>
      <c r="E99" s="19">
        <f>K61</f>
        <v>283000</v>
      </c>
      <c r="F99" s="19">
        <f t="shared" si="34"/>
        <v>2631000</v>
      </c>
      <c r="G99" s="20"/>
      <c r="H99" s="20"/>
    </row>
    <row r="100" spans="1:8">
      <c r="A100" s="25" t="str">
        <f t="shared" si="33"/>
        <v>Q1 2009</v>
      </c>
      <c r="B100" s="19">
        <v>1627000</v>
      </c>
      <c r="C100" s="19">
        <v>471000</v>
      </c>
      <c r="D100" s="19">
        <v>134000</v>
      </c>
      <c r="E100" s="19">
        <f>K61</f>
        <v>283000</v>
      </c>
      <c r="F100" s="19">
        <f t="shared" si="34"/>
        <v>2515000</v>
      </c>
      <c r="G100" s="20"/>
      <c r="H100" s="20"/>
    </row>
    <row r="101" spans="1:8">
      <c r="A101" s="25" t="str">
        <f t="shared" si="33"/>
        <v>Q2 2009</v>
      </c>
      <c r="B101" s="19">
        <v>1662000</v>
      </c>
      <c r="C101" s="19">
        <v>447000</v>
      </c>
      <c r="D101" s="19">
        <v>103000</v>
      </c>
      <c r="E101" s="19">
        <v>245000</v>
      </c>
      <c r="F101" s="19">
        <f t="shared" si="34"/>
        <v>2457000</v>
      </c>
      <c r="G101" s="20"/>
      <c r="H101" s="20"/>
    </row>
    <row r="102" spans="1:8">
      <c r="A102" s="25" t="str">
        <f t="shared" si="33"/>
        <v>Q3 2009</v>
      </c>
      <c r="B102" s="19">
        <v>1703000</v>
      </c>
      <c r="C102" s="19">
        <v>471000</v>
      </c>
      <c r="D102" s="19">
        <v>116000</v>
      </c>
      <c r="E102" s="19">
        <v>236000</v>
      </c>
      <c r="F102" s="19">
        <f t="shared" si="34"/>
        <v>2526000</v>
      </c>
      <c r="G102" s="20"/>
      <c r="H102" s="20"/>
    </row>
    <row r="103" spans="1:8">
      <c r="A103" s="25" t="str">
        <f t="shared" si="33"/>
        <v>Q4 2009</v>
      </c>
      <c r="B103" s="19">
        <v>1695000</v>
      </c>
      <c r="C103" s="19">
        <v>443000</v>
      </c>
      <c r="D103" s="19">
        <v>111000</v>
      </c>
      <c r="E103" s="19">
        <v>227000</v>
      </c>
      <c r="F103" s="19">
        <f>SUM(B103:E103)</f>
        <v>2476000</v>
      </c>
      <c r="G103" s="20"/>
      <c r="H103" s="20"/>
    </row>
    <row r="104" spans="1:8">
      <c r="A104" s="25" t="str">
        <f t="shared" si="33"/>
        <v>Q1 2010</v>
      </c>
      <c r="B104" s="19">
        <v>1722000</v>
      </c>
      <c r="C104" s="19">
        <v>417000</v>
      </c>
      <c r="D104" s="19">
        <v>120000</v>
      </c>
      <c r="E104" s="19">
        <v>228000</v>
      </c>
      <c r="F104" s="19">
        <f t="shared" si="34"/>
        <v>2487000</v>
      </c>
      <c r="G104" s="20"/>
      <c r="H104" s="20"/>
    </row>
    <row r="105" spans="1:8">
      <c r="A105" s="25" t="str">
        <f t="shared" si="33"/>
        <v>Q2 2010</v>
      </c>
      <c r="B105" s="19">
        <v>1675000</v>
      </c>
      <c r="C105" s="19">
        <v>421000</v>
      </c>
      <c r="D105" s="19">
        <v>114000</v>
      </c>
      <c r="E105" s="19">
        <v>226000</v>
      </c>
      <c r="F105" s="19">
        <f>SUM(B105:E105)</f>
        <v>2436000</v>
      </c>
      <c r="G105" s="20"/>
      <c r="H105" s="20"/>
    </row>
    <row r="106" spans="1:8">
      <c r="A106" s="25" t="str">
        <f t="shared" si="33"/>
        <v>Q3 2010</v>
      </c>
      <c r="B106" s="19">
        <v>1651000</v>
      </c>
      <c r="C106" s="19">
        <v>419000</v>
      </c>
      <c r="D106" s="19">
        <v>119000</v>
      </c>
      <c r="E106" s="19">
        <v>213000</v>
      </c>
      <c r="F106" s="19">
        <f>SUM(B106:E106)</f>
        <v>2402000</v>
      </c>
      <c r="G106" s="20"/>
      <c r="H106" s="20"/>
    </row>
    <row r="107" spans="1:8">
      <c r="A107" s="25" t="str">
        <f t="shared" si="33"/>
        <v>Q4 2010</v>
      </c>
      <c r="B107" s="19">
        <v>1667000</v>
      </c>
      <c r="C107" s="19">
        <v>443000</v>
      </c>
      <c r="D107" s="19">
        <v>121000</v>
      </c>
      <c r="E107" s="19">
        <v>208000</v>
      </c>
      <c r="F107" s="19">
        <f>SUM(B107:E107)</f>
        <v>2439000</v>
      </c>
      <c r="G107" s="20"/>
      <c r="H107" s="20"/>
    </row>
    <row r="108" spans="1:8">
      <c r="A108" s="25" t="str">
        <f t="shared" si="33"/>
        <v>Q1 2011</v>
      </c>
      <c r="B108" s="19">
        <v>1672000</v>
      </c>
      <c r="C108" s="19">
        <v>462000</v>
      </c>
      <c r="D108" s="19">
        <v>108000</v>
      </c>
      <c r="E108" s="19">
        <v>188000</v>
      </c>
      <c r="F108" s="19">
        <f>SUM(B108:E108)</f>
        <v>2430000</v>
      </c>
      <c r="G108" s="20"/>
      <c r="H108" s="20"/>
    </row>
    <row r="109" spans="1:8">
      <c r="B109" s="19"/>
      <c r="C109" s="19"/>
      <c r="D109" s="19"/>
      <c r="E109" s="19"/>
      <c r="F109" s="19"/>
      <c r="G109" s="20"/>
      <c r="H109" s="20"/>
    </row>
    <row r="110" spans="1:8">
      <c r="A110" s="25" t="s">
        <v>63</v>
      </c>
      <c r="B110" s="22">
        <f t="shared" ref="B110:F119" si="35">(B97-B96)/B96*100</f>
        <v>-1.1709601873536302</v>
      </c>
      <c r="C110" s="22">
        <f t="shared" si="35"/>
        <v>6.8410462776659964</v>
      </c>
      <c r="D110" s="22">
        <f t="shared" si="35"/>
        <v>27.906976744186046</v>
      </c>
      <c r="E110" s="22">
        <f t="shared" si="35"/>
        <v>0.43668122270742354</v>
      </c>
      <c r="F110" s="22">
        <f t="shared" si="35"/>
        <v>1.9898556379243075</v>
      </c>
      <c r="G110" s="20"/>
      <c r="H110" s="20"/>
    </row>
    <row r="111" spans="1:8">
      <c r="A111" s="25" t="s">
        <v>64</v>
      </c>
      <c r="B111" s="22">
        <f t="shared" si="35"/>
        <v>-0.82938388625592419</v>
      </c>
      <c r="C111" s="22">
        <f t="shared" si="35"/>
        <v>-7.1563088512241055</v>
      </c>
      <c r="D111" s="22">
        <f t="shared" si="35"/>
        <v>-8.4848484848484862</v>
      </c>
      <c r="E111" s="22">
        <f t="shared" si="35"/>
        <v>15.217391304347828</v>
      </c>
      <c r="F111" s="22">
        <f t="shared" si="35"/>
        <v>-1.1859219586840091</v>
      </c>
      <c r="G111" s="7"/>
    </row>
    <row r="112" spans="1:8">
      <c r="A112" s="25" t="s">
        <v>65</v>
      </c>
      <c r="B112" s="22">
        <f t="shared" si="35"/>
        <v>1.2544802867383513</v>
      </c>
      <c r="C112" s="22">
        <f t="shared" si="35"/>
        <v>-0.6085192697768762</v>
      </c>
      <c r="D112" s="22">
        <f t="shared" si="35"/>
        <v>7.9470198675496695</v>
      </c>
      <c r="E112" s="22">
        <f t="shared" si="35"/>
        <v>6.7924528301886795</v>
      </c>
      <c r="F112" s="22">
        <f t="shared" ref="F112:F119" si="36">(F99-F98)/F98*100</f>
        <v>1.8583042973286876</v>
      </c>
      <c r="G112" s="7"/>
    </row>
    <row r="113" spans="1:7">
      <c r="A113" s="25" t="s">
        <v>66</v>
      </c>
      <c r="B113" s="22">
        <f t="shared" si="35"/>
        <v>-4.0117994100294982</v>
      </c>
      <c r="C113" s="22">
        <f t="shared" si="35"/>
        <v>-3.8775510204081631</v>
      </c>
      <c r="D113" s="22">
        <f t="shared" si="35"/>
        <v>-17.791411042944784</v>
      </c>
      <c r="E113" s="22">
        <f t="shared" si="35"/>
        <v>0</v>
      </c>
      <c r="F113" s="22">
        <f t="shared" si="36"/>
        <v>-4.4089699733941465</v>
      </c>
      <c r="G113" s="7"/>
    </row>
    <row r="114" spans="1:7">
      <c r="A114" s="161" t="s">
        <v>403</v>
      </c>
      <c r="B114" s="22">
        <f t="shared" si="35"/>
        <v>2.1511985248924401</v>
      </c>
      <c r="C114" s="22">
        <f t="shared" si="35"/>
        <v>-5.095541401273886</v>
      </c>
      <c r="D114" s="22">
        <f t="shared" si="35"/>
        <v>-23.134328358208954</v>
      </c>
      <c r="E114" s="22">
        <f t="shared" si="35"/>
        <v>-13.427561837455832</v>
      </c>
      <c r="F114" s="22">
        <f t="shared" si="36"/>
        <v>-2.3061630218687874</v>
      </c>
      <c r="G114" s="7"/>
    </row>
    <row r="115" spans="1:7">
      <c r="A115" s="161" t="s">
        <v>404</v>
      </c>
      <c r="B115" s="22">
        <f t="shared" si="35"/>
        <v>2.4669073405535502</v>
      </c>
      <c r="C115" s="22">
        <f t="shared" si="35"/>
        <v>5.3691275167785237</v>
      </c>
      <c r="D115" s="22">
        <f t="shared" si="35"/>
        <v>12.621359223300971</v>
      </c>
      <c r="E115" s="22">
        <f t="shared" si="35"/>
        <v>-3.6734693877551026</v>
      </c>
      <c r="F115" s="22">
        <f t="shared" si="36"/>
        <v>2.8083028083028085</v>
      </c>
      <c r="G115" s="7"/>
    </row>
    <row r="116" spans="1:7">
      <c r="A116" s="161" t="s">
        <v>451</v>
      </c>
      <c r="B116" s="22">
        <f t="shared" si="35"/>
        <v>-0.46975924838520255</v>
      </c>
      <c r="C116" s="22">
        <f t="shared" si="35"/>
        <v>-5.9447983014862</v>
      </c>
      <c r="D116" s="22">
        <f t="shared" si="35"/>
        <v>-4.3103448275862073</v>
      </c>
      <c r="E116" s="22">
        <f t="shared" si="35"/>
        <v>-3.8135593220338984</v>
      </c>
      <c r="F116" s="22">
        <f t="shared" si="36"/>
        <v>-1.9794140934283451</v>
      </c>
      <c r="G116" s="7"/>
    </row>
    <row r="117" spans="1:7">
      <c r="A117" s="161" t="s">
        <v>450</v>
      </c>
      <c r="B117" s="22">
        <f t="shared" si="35"/>
        <v>1.5929203539823009</v>
      </c>
      <c r="C117" s="22">
        <f t="shared" si="35"/>
        <v>-5.8690744920993225</v>
      </c>
      <c r="D117" s="22">
        <f t="shared" si="35"/>
        <v>8.1081081081081088</v>
      </c>
      <c r="E117" s="22">
        <f t="shared" si="35"/>
        <v>0.44052863436123352</v>
      </c>
      <c r="F117" s="22">
        <f t="shared" si="36"/>
        <v>0.44426494345718903</v>
      </c>
      <c r="G117" s="7"/>
    </row>
    <row r="118" spans="1:7">
      <c r="A118" s="189" t="s">
        <v>462</v>
      </c>
      <c r="B118" s="22">
        <f t="shared" si="35"/>
        <v>-2.7293844367015101</v>
      </c>
      <c r="C118" s="22">
        <f t="shared" si="35"/>
        <v>0.95923261390887282</v>
      </c>
      <c r="D118" s="22">
        <f t="shared" si="35"/>
        <v>-5</v>
      </c>
      <c r="E118" s="22">
        <f t="shared" si="35"/>
        <v>-0.8771929824561403</v>
      </c>
      <c r="F118" s="22">
        <f t="shared" si="36"/>
        <v>-2.0506634499396865</v>
      </c>
      <c r="G118" s="7"/>
    </row>
    <row r="119" spans="1:7">
      <c r="A119" s="189" t="s">
        <v>471</v>
      </c>
      <c r="B119" s="22">
        <f>(B106-B105)/B105*100</f>
        <v>-1.4328358208955223</v>
      </c>
      <c r="C119" s="22">
        <f t="shared" si="35"/>
        <v>-0.47505938242280288</v>
      </c>
      <c r="D119" s="22">
        <f t="shared" si="35"/>
        <v>4.3859649122807012</v>
      </c>
      <c r="E119" s="22">
        <f t="shared" si="35"/>
        <v>-5.7522123893805306</v>
      </c>
      <c r="F119" s="22">
        <f t="shared" si="36"/>
        <v>-1.3957307060755337</v>
      </c>
      <c r="G119" s="7"/>
    </row>
    <row r="120" spans="1:7">
      <c r="A120" s="189" t="s">
        <v>484</v>
      </c>
      <c r="B120" s="22">
        <f>(B107-B106)/B106*100</f>
        <v>0.96910963052695331</v>
      </c>
      <c r="C120" s="22">
        <f t="shared" ref="C120:F121" si="37">(C107-C106)/C106*100</f>
        <v>5.7279236276849641</v>
      </c>
      <c r="D120" s="22">
        <f t="shared" si="37"/>
        <v>1.680672268907563</v>
      </c>
      <c r="E120" s="22">
        <f t="shared" si="37"/>
        <v>-2.3474178403755865</v>
      </c>
      <c r="F120" s="22">
        <f t="shared" si="37"/>
        <v>1.5403830141548709</v>
      </c>
      <c r="G120" s="7"/>
    </row>
    <row r="121" spans="1:7">
      <c r="A121" s="189" t="s">
        <v>493</v>
      </c>
      <c r="B121" s="22">
        <f>(B108-B107)/B107*100</f>
        <v>0.29994001199760051</v>
      </c>
      <c r="C121" s="22">
        <f t="shared" si="37"/>
        <v>4.288939051918736</v>
      </c>
      <c r="D121" s="22">
        <f t="shared" si="37"/>
        <v>-10.743801652892563</v>
      </c>
      <c r="E121" s="22">
        <f t="shared" si="37"/>
        <v>-9.6153846153846168</v>
      </c>
      <c r="F121" s="22">
        <f t="shared" si="37"/>
        <v>-0.36900369003690037</v>
      </c>
      <c r="G121" s="7"/>
    </row>
    <row r="122" spans="1:7">
      <c r="B122" s="19"/>
      <c r="C122" s="19"/>
      <c r="D122" s="19"/>
      <c r="E122" s="19"/>
      <c r="F122" s="19"/>
      <c r="G122" s="7"/>
    </row>
    <row r="123" spans="1:7">
      <c r="A123" s="25" t="s">
        <v>67</v>
      </c>
      <c r="B123" s="22">
        <f t="shared" ref="B123:B129" si="38">(B100-B96)/B96*100</f>
        <v>-4.7423887587822016</v>
      </c>
      <c r="C123" s="22">
        <f t="shared" ref="C123:F131" si="39">(C100-C96)/C96*100</f>
        <v>-5.2313883299798798</v>
      </c>
      <c r="D123" s="22">
        <f t="shared" si="39"/>
        <v>3.8759689922480618</v>
      </c>
      <c r="E123" s="22">
        <f t="shared" si="39"/>
        <v>23.580786026200872</v>
      </c>
      <c r="F123" s="22">
        <f t="shared" si="39"/>
        <v>-1.8728053062817009</v>
      </c>
      <c r="G123" s="7"/>
    </row>
    <row r="124" spans="1:7">
      <c r="A124" s="161" t="s">
        <v>405</v>
      </c>
      <c r="B124" s="22">
        <f t="shared" si="38"/>
        <v>-1.5402843601895735</v>
      </c>
      <c r="C124" s="22">
        <f t="shared" si="39"/>
        <v>-15.819209039548024</v>
      </c>
      <c r="D124" s="22">
        <f t="shared" si="39"/>
        <v>-37.575757575757571</v>
      </c>
      <c r="E124" s="22">
        <f t="shared" si="39"/>
        <v>6.5217391304347823</v>
      </c>
      <c r="F124" s="22">
        <f t="shared" si="39"/>
        <v>-6.0061208875286916</v>
      </c>
      <c r="G124" s="7"/>
    </row>
    <row r="125" spans="1:7">
      <c r="A125" s="161" t="s">
        <v>406</v>
      </c>
      <c r="B125" s="22">
        <f t="shared" si="38"/>
        <v>1.7323775388291516</v>
      </c>
      <c r="C125" s="22">
        <f t="shared" si="39"/>
        <v>-4.4624746450304258</v>
      </c>
      <c r="D125" s="22">
        <f t="shared" si="39"/>
        <v>-23.178807947019866</v>
      </c>
      <c r="E125" s="22">
        <f t="shared" si="39"/>
        <v>-10.943396226415095</v>
      </c>
      <c r="F125" s="22">
        <f t="shared" si="39"/>
        <v>-2.2067363530778166</v>
      </c>
      <c r="G125" s="7"/>
    </row>
    <row r="126" spans="1:7">
      <c r="A126" s="189" t="s">
        <v>452</v>
      </c>
      <c r="B126" s="22">
        <f t="shared" si="38"/>
        <v>0</v>
      </c>
      <c r="C126" s="22">
        <f t="shared" ref="C126:C131" si="40">(C103-C99)/C99*100</f>
        <v>-9.591836734693878</v>
      </c>
      <c r="D126" s="22">
        <f t="shared" si="39"/>
        <v>-31.901840490797547</v>
      </c>
      <c r="E126" s="22">
        <f t="shared" si="39"/>
        <v>-19.78798586572438</v>
      </c>
      <c r="F126" s="22">
        <f t="shared" si="39"/>
        <v>-5.8912960851387304</v>
      </c>
      <c r="G126" s="7"/>
    </row>
    <row r="127" spans="1:7">
      <c r="A127" s="189" t="s">
        <v>453</v>
      </c>
      <c r="B127" s="22">
        <f t="shared" si="38"/>
        <v>5.8389674247080521</v>
      </c>
      <c r="C127" s="22">
        <f t="shared" si="40"/>
        <v>-11.464968152866243</v>
      </c>
      <c r="D127" s="22">
        <f t="shared" si="39"/>
        <v>-10.44776119402985</v>
      </c>
      <c r="E127" s="22">
        <f t="shared" si="39"/>
        <v>-19.434628975265017</v>
      </c>
      <c r="F127" s="22">
        <f t="shared" si="39"/>
        <v>-1.1133200795228628</v>
      </c>
      <c r="G127" s="7"/>
    </row>
    <row r="128" spans="1:7">
      <c r="A128" s="189" t="s">
        <v>463</v>
      </c>
      <c r="B128" s="22">
        <f t="shared" si="38"/>
        <v>0.78219013237063784</v>
      </c>
      <c r="C128" s="22">
        <f t="shared" si="40"/>
        <v>-5.8165548098434003</v>
      </c>
      <c r="D128" s="22">
        <f t="shared" si="39"/>
        <v>10.679611650485436</v>
      </c>
      <c r="E128" s="22">
        <f t="shared" si="39"/>
        <v>-7.7551020408163263</v>
      </c>
      <c r="F128" s="22">
        <f>(F105-F101)/F101*100</f>
        <v>-0.85470085470085477</v>
      </c>
      <c r="G128" s="7"/>
    </row>
    <row r="129" spans="1:12">
      <c r="A129" s="189" t="s">
        <v>472</v>
      </c>
      <c r="B129" s="22">
        <f t="shared" si="38"/>
        <v>-3.0534351145038165</v>
      </c>
      <c r="C129" s="22">
        <f t="shared" si="40"/>
        <v>-11.040339702760086</v>
      </c>
      <c r="D129" s="22">
        <f t="shared" si="39"/>
        <v>2.5862068965517242</v>
      </c>
      <c r="E129" s="22">
        <f t="shared" si="39"/>
        <v>-9.7457627118644066</v>
      </c>
      <c r="F129" s="22">
        <f>(F106-F102)/F102*100</f>
        <v>-4.9089469517022959</v>
      </c>
      <c r="G129" s="7"/>
    </row>
    <row r="130" spans="1:12">
      <c r="A130" s="189" t="s">
        <v>485</v>
      </c>
      <c r="B130" s="22">
        <f>(B107-B103)/B103*100</f>
        <v>-1.6519174041297935</v>
      </c>
      <c r="C130" s="22">
        <f t="shared" si="40"/>
        <v>0</v>
      </c>
      <c r="D130" s="22">
        <f t="shared" si="39"/>
        <v>9.0090090090090094</v>
      </c>
      <c r="E130" s="22">
        <f t="shared" si="39"/>
        <v>-8.3700440528634363</v>
      </c>
      <c r="F130" s="22">
        <f>(F107-F103)/F103*100</f>
        <v>-1.494345718901454</v>
      </c>
      <c r="G130" s="7"/>
    </row>
    <row r="131" spans="1:12">
      <c r="A131" s="189" t="s">
        <v>494</v>
      </c>
      <c r="B131" s="22">
        <f>(B108-B104)/B104*100</f>
        <v>-2.9036004645760745</v>
      </c>
      <c r="C131" s="22">
        <f t="shared" si="40"/>
        <v>10.791366906474821</v>
      </c>
      <c r="D131" s="22">
        <f t="shared" si="39"/>
        <v>-10</v>
      </c>
      <c r="E131" s="22">
        <f t="shared" si="39"/>
        <v>-17.543859649122805</v>
      </c>
      <c r="F131" s="22">
        <f>(F108-F104)/F104*100</f>
        <v>-2.2919179734620023</v>
      </c>
      <c r="G131" s="7"/>
    </row>
    <row r="133" spans="1:12" ht="25.5">
      <c r="B133" s="144" t="str">
        <f>B57</f>
        <v>Agriculture</v>
      </c>
      <c r="C133" s="144" t="str">
        <f t="shared" ref="C133:K133" si="41">C57</f>
        <v>Mining</v>
      </c>
      <c r="D133" s="144" t="str">
        <f t="shared" si="41"/>
        <v>Manufacturing</v>
      </c>
      <c r="E133" s="144" t="str">
        <f t="shared" si="41"/>
        <v>Utilities</v>
      </c>
      <c r="F133" s="144" t="str">
        <f t="shared" si="41"/>
        <v>Construction</v>
      </c>
      <c r="G133" s="144" t="str">
        <f t="shared" si="41"/>
        <v>Trade</v>
      </c>
      <c r="H133" s="144" t="str">
        <f t="shared" si="41"/>
        <v>Transport</v>
      </c>
      <c r="I133" s="144" t="str">
        <f t="shared" si="41"/>
        <v>Finance</v>
      </c>
      <c r="J133" s="144" t="str">
        <f t="shared" si="41"/>
        <v>Community and social services</v>
      </c>
      <c r="K133" s="144" t="str">
        <f t="shared" si="41"/>
        <v>Private households</v>
      </c>
    </row>
    <row r="134" spans="1:12">
      <c r="A134" s="27" t="str">
        <f t="shared" ref="A134:A146" si="42">A96</f>
        <v>Q1 2008</v>
      </c>
      <c r="B134" s="26">
        <f t="shared" ref="B134:B139" si="43">B58/$F96*100</f>
        <v>5.0331642606320717</v>
      </c>
      <c r="C134" s="26">
        <f t="shared" ref="C134:K134" si="44">C58/$F96*100</f>
        <v>0.31213421771361688</v>
      </c>
      <c r="D134" s="26">
        <f t="shared" si="44"/>
        <v>17.20639875146313</v>
      </c>
      <c r="E134" s="26">
        <f t="shared" si="44"/>
        <v>0.50721810378462739</v>
      </c>
      <c r="F134" s="26">
        <f t="shared" si="44"/>
        <v>8.1545064377682408</v>
      </c>
      <c r="G134" s="26">
        <f t="shared" si="44"/>
        <v>23.136948888021848</v>
      </c>
      <c r="H134" s="26">
        <f t="shared" si="44"/>
        <v>6.5548185719859546</v>
      </c>
      <c r="I134" s="26">
        <f t="shared" si="44"/>
        <v>11.275848614904408</v>
      </c>
      <c r="J134" s="26">
        <f t="shared" si="44"/>
        <v>18.884120171673821</v>
      </c>
      <c r="K134" s="26">
        <f t="shared" si="44"/>
        <v>8.9348419820522835</v>
      </c>
      <c r="L134" s="7"/>
    </row>
    <row r="135" spans="1:12">
      <c r="A135" s="27" t="str">
        <f t="shared" si="42"/>
        <v>Q2 2008</v>
      </c>
      <c r="B135" s="26">
        <f t="shared" si="43"/>
        <v>6.3121652639632746</v>
      </c>
      <c r="C135" s="26">
        <f t="shared" ref="C135:K135" si="45">C59/$F97*100</f>
        <v>0.30604437643458299</v>
      </c>
      <c r="D135" s="26">
        <f t="shared" si="45"/>
        <v>16.373374139250192</v>
      </c>
      <c r="E135" s="26">
        <f t="shared" si="45"/>
        <v>0.61208875286916598</v>
      </c>
      <c r="F135" s="26">
        <f t="shared" si="45"/>
        <v>8.3779648048967115</v>
      </c>
      <c r="G135" s="26">
        <f t="shared" si="45"/>
        <v>22.302983932670237</v>
      </c>
      <c r="H135" s="26">
        <f t="shared" si="45"/>
        <v>6.5416985462892123</v>
      </c>
      <c r="I135" s="26">
        <f t="shared" si="45"/>
        <v>11.323641928079571</v>
      </c>
      <c r="J135" s="26">
        <f t="shared" si="45"/>
        <v>19.013006885998472</v>
      </c>
      <c r="K135" s="26">
        <f t="shared" si="45"/>
        <v>8.798775822494262</v>
      </c>
      <c r="L135" s="7"/>
    </row>
    <row r="136" spans="1:12">
      <c r="A136" s="27" t="str">
        <f t="shared" si="42"/>
        <v>Q3 2008</v>
      </c>
      <c r="B136" s="26">
        <f t="shared" si="43"/>
        <v>5.8459156020131626</v>
      </c>
      <c r="C136" s="26">
        <f t="shared" ref="C136:K136" si="46">C60/$F98*100</f>
        <v>0.30971738288811457</v>
      </c>
      <c r="D136" s="26">
        <f t="shared" si="46"/>
        <v>15.369725125822686</v>
      </c>
      <c r="E136" s="26">
        <f t="shared" si="46"/>
        <v>0.54200542005420049</v>
      </c>
      <c r="F136" s="26">
        <f t="shared" si="46"/>
        <v>8.6720867208672079</v>
      </c>
      <c r="G136" s="26">
        <f t="shared" si="46"/>
        <v>23.886953155245838</v>
      </c>
      <c r="H136" s="26">
        <f t="shared" si="46"/>
        <v>6.542779713511421</v>
      </c>
      <c r="I136" s="26">
        <f t="shared" si="46"/>
        <v>10.220673635307783</v>
      </c>
      <c r="J136" s="26">
        <f t="shared" si="46"/>
        <v>18.389469608981805</v>
      </c>
      <c r="K136" s="26">
        <f t="shared" si="46"/>
        <v>10.259388308168797</v>
      </c>
      <c r="L136" s="7"/>
    </row>
    <row r="137" spans="1:12">
      <c r="A137" s="27" t="str">
        <f t="shared" si="42"/>
        <v>Q4 2008</v>
      </c>
      <c r="B137" s="26">
        <f t="shared" si="43"/>
        <v>6.1953629798555685</v>
      </c>
      <c r="C137" s="26">
        <f t="shared" ref="C137:K137" si="47">C61/$F99*100</f>
        <v>0.34207525655644244</v>
      </c>
      <c r="D137" s="26">
        <f t="shared" si="47"/>
        <v>15.203344735841885</v>
      </c>
      <c r="E137" s="26">
        <f t="shared" si="47"/>
        <v>0.41809198023565186</v>
      </c>
      <c r="F137" s="26">
        <f t="shared" si="47"/>
        <v>9.1980235651843412</v>
      </c>
      <c r="G137" s="26">
        <f t="shared" si="47"/>
        <v>22.614975294564804</v>
      </c>
      <c r="H137" s="26">
        <f t="shared" si="47"/>
        <v>6.9175218548080579</v>
      </c>
      <c r="I137" s="26">
        <f t="shared" si="47"/>
        <v>10.262257696693272</v>
      </c>
      <c r="J137" s="26">
        <f t="shared" si="47"/>
        <v>18.091980235651846</v>
      </c>
      <c r="K137" s="26">
        <f t="shared" si="47"/>
        <v>10.756366400608133</v>
      </c>
      <c r="L137" s="7"/>
    </row>
    <row r="138" spans="1:12">
      <c r="A138" s="27" t="str">
        <f t="shared" si="42"/>
        <v>Q1 2009</v>
      </c>
      <c r="B138" s="26">
        <f t="shared" si="43"/>
        <v>5.3280318091451289</v>
      </c>
      <c r="C138" s="26">
        <f t="shared" ref="C138:K138" si="48">C62/$F100*100</f>
        <v>0.31809145129224653</v>
      </c>
      <c r="D138" s="26">
        <f t="shared" si="48"/>
        <v>15.467196819085489</v>
      </c>
      <c r="E138" s="26">
        <f t="shared" si="48"/>
        <v>0.51689860834990053</v>
      </c>
      <c r="F138" s="26">
        <f t="shared" si="48"/>
        <v>8.6679920477137173</v>
      </c>
      <c r="G138" s="26">
        <f t="shared" si="48"/>
        <v>20.516898608349901</v>
      </c>
      <c r="H138" s="26">
        <f t="shared" si="48"/>
        <v>7.3161033797216692</v>
      </c>
      <c r="I138" s="26">
        <f t="shared" si="48"/>
        <v>11.093439363817097</v>
      </c>
      <c r="J138" s="26">
        <f t="shared" si="48"/>
        <v>19.483101391650099</v>
      </c>
      <c r="K138" s="26">
        <f t="shared" si="48"/>
        <v>11.252485089463221</v>
      </c>
      <c r="L138" s="7"/>
    </row>
    <row r="139" spans="1:12">
      <c r="A139" s="27" t="str">
        <f t="shared" si="42"/>
        <v>Q2 2009</v>
      </c>
      <c r="B139" s="26">
        <f t="shared" si="43"/>
        <v>4.1921041921041926</v>
      </c>
      <c r="C139" s="26">
        <f t="shared" ref="C139:K139" si="49">C63/$F101*100</f>
        <v>0.4477004477004477</v>
      </c>
      <c r="D139" s="26">
        <f t="shared" si="49"/>
        <v>16.890516890516892</v>
      </c>
      <c r="E139" s="26">
        <f t="shared" si="49"/>
        <v>0.32560032560032559</v>
      </c>
      <c r="F139" s="26">
        <f t="shared" si="49"/>
        <v>9.4831094831094838</v>
      </c>
      <c r="G139" s="26">
        <f t="shared" si="49"/>
        <v>21.204721204721206</v>
      </c>
      <c r="H139" s="26">
        <f t="shared" si="49"/>
        <v>7.0411070411070407</v>
      </c>
      <c r="I139" s="26">
        <f t="shared" si="49"/>
        <v>11.396011396011396</v>
      </c>
      <c r="J139" s="26">
        <f t="shared" si="49"/>
        <v>18.925518925518926</v>
      </c>
      <c r="K139" s="26">
        <f t="shared" si="49"/>
        <v>9.9715099715099722</v>
      </c>
      <c r="L139" s="7"/>
    </row>
    <row r="140" spans="1:12">
      <c r="A140" s="27" t="str">
        <f t="shared" si="42"/>
        <v>Q3 2009</v>
      </c>
      <c r="B140" s="26">
        <f t="shared" ref="B140:K140" si="50">B64/$F102*100</f>
        <v>4.5922406967537608</v>
      </c>
      <c r="C140" s="26">
        <f t="shared" si="50"/>
        <v>0.23752969121140144</v>
      </c>
      <c r="D140" s="26">
        <f t="shared" si="50"/>
        <v>16.11243072050673</v>
      </c>
      <c r="E140" s="26">
        <f t="shared" si="50"/>
        <v>0.15835312747426761</v>
      </c>
      <c r="F140" s="26">
        <f t="shared" si="50"/>
        <v>9.6595407759303242</v>
      </c>
      <c r="G140" s="26">
        <f t="shared" si="50"/>
        <v>21.060965954077592</v>
      </c>
      <c r="H140" s="26">
        <f t="shared" si="50"/>
        <v>7.0071258907363418</v>
      </c>
      <c r="I140" s="26">
        <f t="shared" si="50"/>
        <v>12.39113222486144</v>
      </c>
      <c r="J140" s="26">
        <f t="shared" si="50"/>
        <v>19.358669833729216</v>
      </c>
      <c r="K140" s="26">
        <f t="shared" si="50"/>
        <v>9.3428345209817891</v>
      </c>
      <c r="L140" s="7"/>
    </row>
    <row r="141" spans="1:12">
      <c r="A141" s="27" t="str">
        <f t="shared" si="42"/>
        <v>Q4 2009</v>
      </c>
      <c r="B141" s="26">
        <f t="shared" ref="B141:K141" si="51">B65/$F103*100</f>
        <v>4.4830371567043619</v>
      </c>
      <c r="C141" s="26">
        <f t="shared" si="51"/>
        <v>0.28271405492730206</v>
      </c>
      <c r="D141" s="26">
        <f t="shared" si="51"/>
        <v>16.033925686591278</v>
      </c>
      <c r="E141" s="26">
        <f t="shared" si="51"/>
        <v>0.36348949919224555</v>
      </c>
      <c r="F141" s="26">
        <f t="shared" si="51"/>
        <v>9.6122778675282703</v>
      </c>
      <c r="G141" s="26">
        <f t="shared" si="51"/>
        <v>21.44588045234249</v>
      </c>
      <c r="H141" s="26">
        <f t="shared" si="51"/>
        <v>6.4216478190630051</v>
      </c>
      <c r="I141" s="26">
        <f t="shared" si="51"/>
        <v>12.358642972536348</v>
      </c>
      <c r="J141" s="26">
        <f t="shared" si="51"/>
        <v>19.789983844911145</v>
      </c>
      <c r="K141" s="26">
        <f t="shared" si="51"/>
        <v>9.1680129240710819</v>
      </c>
      <c r="L141" s="7"/>
    </row>
    <row r="142" spans="1:12">
      <c r="A142" s="27" t="str">
        <f t="shared" si="42"/>
        <v>Q1 2010</v>
      </c>
      <c r="B142" s="26">
        <f t="shared" ref="B142:K142" si="52">B66/$F104*100</f>
        <v>4.8250904704463204</v>
      </c>
      <c r="C142" s="26">
        <f t="shared" si="52"/>
        <v>0.36188178528347409</v>
      </c>
      <c r="D142" s="26">
        <f t="shared" si="52"/>
        <v>16.847607559308404</v>
      </c>
      <c r="E142" s="26">
        <f t="shared" si="52"/>
        <v>0.20104543626859669</v>
      </c>
      <c r="F142" s="26">
        <f t="shared" si="52"/>
        <v>9.7708082026538001</v>
      </c>
      <c r="G142" s="26">
        <f t="shared" si="52"/>
        <v>21.230398069963812</v>
      </c>
      <c r="H142" s="26">
        <f t="shared" si="52"/>
        <v>6.3932448733413754</v>
      </c>
      <c r="I142" s="26">
        <f t="shared" si="52"/>
        <v>11.057498994772818</v>
      </c>
      <c r="J142" s="26">
        <f t="shared" si="52"/>
        <v>20.144752714113391</v>
      </c>
      <c r="K142" s="26">
        <f t="shared" si="52"/>
        <v>9.1676718938480093</v>
      </c>
      <c r="L142" s="7"/>
    </row>
    <row r="143" spans="1:12">
      <c r="A143" s="27" t="str">
        <f t="shared" si="42"/>
        <v>Q2 2010</v>
      </c>
      <c r="B143" s="26">
        <f t="shared" ref="B143:K143" si="53">B67/$F105*100</f>
        <v>4.6798029556650249</v>
      </c>
      <c r="C143" s="26">
        <f t="shared" si="53"/>
        <v>0.32840722495894908</v>
      </c>
      <c r="D143" s="26">
        <f t="shared" si="53"/>
        <v>15.270935960591133</v>
      </c>
      <c r="E143" s="26">
        <f t="shared" si="53"/>
        <v>0.32840722495894908</v>
      </c>
      <c r="F143" s="26">
        <f t="shared" si="53"/>
        <v>9.6880131362889994</v>
      </c>
      <c r="G143" s="26">
        <f t="shared" si="53"/>
        <v>21.059113300492609</v>
      </c>
      <c r="H143" s="26">
        <f t="shared" si="53"/>
        <v>6.7323481116584567</v>
      </c>
      <c r="I143" s="26">
        <f t="shared" si="53"/>
        <v>12.807881773399016</v>
      </c>
      <c r="J143" s="26">
        <f t="shared" si="53"/>
        <v>19.786535303776684</v>
      </c>
      <c r="K143" s="26">
        <f t="shared" si="53"/>
        <v>9.277504105090312</v>
      </c>
      <c r="L143" s="7"/>
    </row>
    <row r="144" spans="1:12">
      <c r="A144" s="27" t="str">
        <f t="shared" si="42"/>
        <v>Q3 2010</v>
      </c>
      <c r="B144" s="26">
        <f t="shared" ref="B144:K144" si="54">B68/$F106*100</f>
        <v>4.9542048293089094</v>
      </c>
      <c r="C144" s="26">
        <f t="shared" si="54"/>
        <v>0.29142381348875934</v>
      </c>
      <c r="D144" s="26">
        <f t="shared" si="54"/>
        <v>15.445462114904245</v>
      </c>
      <c r="E144" s="26">
        <f t="shared" si="54"/>
        <v>0.37468776019983346</v>
      </c>
      <c r="F144" s="26">
        <f t="shared" si="54"/>
        <v>9.616985845129058</v>
      </c>
      <c r="G144" s="26">
        <f t="shared" si="54"/>
        <v>21.190674437968362</v>
      </c>
      <c r="H144" s="26">
        <f t="shared" si="54"/>
        <v>8.0766028309741884</v>
      </c>
      <c r="I144" s="26">
        <f t="shared" si="54"/>
        <v>11.615320566194837</v>
      </c>
      <c r="J144" s="26">
        <f t="shared" si="54"/>
        <v>19.567027477102414</v>
      </c>
      <c r="K144" s="26">
        <f t="shared" si="54"/>
        <v>8.8676103247293927</v>
      </c>
      <c r="L144" s="7"/>
    </row>
    <row r="145" spans="1:12">
      <c r="A145" s="27" t="str">
        <f t="shared" si="42"/>
        <v>Q4 2010</v>
      </c>
      <c r="B145" s="26">
        <f t="shared" ref="B145:K146" si="55">B69/$F107*100</f>
        <v>4.9610496104961053</v>
      </c>
      <c r="C145" s="26">
        <f t="shared" si="55"/>
        <v>0.53300533005330053</v>
      </c>
      <c r="D145" s="26">
        <f t="shared" si="55"/>
        <v>15.211152111521114</v>
      </c>
      <c r="E145" s="26">
        <f t="shared" si="55"/>
        <v>0.69700697006970069</v>
      </c>
      <c r="F145" s="26">
        <f t="shared" si="55"/>
        <v>9.2250922509225095</v>
      </c>
      <c r="G145" s="26">
        <f t="shared" si="55"/>
        <v>21.443214432144323</v>
      </c>
      <c r="H145" s="26">
        <f t="shared" si="55"/>
        <v>7.5850758507585079</v>
      </c>
      <c r="I145" s="26">
        <f t="shared" si="55"/>
        <v>10.906109061090611</v>
      </c>
      <c r="J145" s="26">
        <f t="shared" si="55"/>
        <v>10.906109061090611</v>
      </c>
      <c r="K145" s="26">
        <f t="shared" si="55"/>
        <v>8.5280852808528085</v>
      </c>
      <c r="L145" s="7"/>
    </row>
    <row r="146" spans="1:12">
      <c r="A146" s="27" t="str">
        <f t="shared" si="42"/>
        <v>Q1 2011</v>
      </c>
      <c r="B146" s="26">
        <f t="shared" si="55"/>
        <v>4.4444444444444446</v>
      </c>
      <c r="C146" s="26">
        <f t="shared" si="55"/>
        <v>0.5761316872427984</v>
      </c>
      <c r="D146" s="26">
        <f t="shared" si="55"/>
        <v>16.008230452674894</v>
      </c>
      <c r="E146" s="26">
        <f t="shared" si="55"/>
        <v>0.78189300411522633</v>
      </c>
      <c r="F146" s="26">
        <f t="shared" si="55"/>
        <v>9.3004115226337447</v>
      </c>
      <c r="G146" s="26">
        <f t="shared" si="55"/>
        <v>22.057613168724281</v>
      </c>
      <c r="H146" s="26">
        <f t="shared" si="55"/>
        <v>7.1604938271604937</v>
      </c>
      <c r="I146" s="26">
        <f t="shared" si="55"/>
        <v>10.658436213991768</v>
      </c>
      <c r="J146" s="26">
        <f t="shared" si="55"/>
        <v>21.152263374485596</v>
      </c>
      <c r="K146" s="26">
        <f t="shared" si="55"/>
        <v>7.7366255144032916</v>
      </c>
      <c r="L146" s="7"/>
    </row>
    <row r="147" spans="1:12">
      <c r="A147" s="17"/>
      <c r="B147" s="26"/>
      <c r="C147" s="26"/>
      <c r="D147" s="26"/>
      <c r="E147" s="26"/>
      <c r="F147" s="26"/>
      <c r="G147" s="26"/>
      <c r="H147" s="26"/>
      <c r="I147" s="21"/>
      <c r="J147" s="21"/>
      <c r="K147" s="21"/>
      <c r="L147" s="7"/>
    </row>
    <row r="148" spans="1:12">
      <c r="A148" s="27" t="s">
        <v>68</v>
      </c>
      <c r="B148" s="26">
        <f>AVERAGE(B134:B144)</f>
        <v>5.1310109287810697</v>
      </c>
      <c r="C148" s="26">
        <f>AVERAGE(C134:C144)</f>
        <v>0.32161088204139432</v>
      </c>
      <c r="D148" s="26">
        <f>AVERAGE(D134:D144)</f>
        <v>16.020083500352918</v>
      </c>
      <c r="E148" s="26">
        <f>AVERAGE(E134:E144)</f>
        <v>0.39526238536252395</v>
      </c>
      <c r="F148" s="26">
        <f>AVERAGE(F134:F144)</f>
        <v>9.1728462624609239</v>
      </c>
      <c r="G148" s="26">
        <f t="shared" ref="G148:K148" si="56">AVERAGE(G134:G144)</f>
        <v>21.786410299856247</v>
      </c>
      <c r="H148" s="26">
        <f t="shared" si="56"/>
        <v>6.8677271484724285</v>
      </c>
      <c r="I148" s="26">
        <f t="shared" si="56"/>
        <v>11.436577196961634</v>
      </c>
      <c r="J148" s="26">
        <f t="shared" si="56"/>
        <v>19.221287853918895</v>
      </c>
      <c r="K148" s="26">
        <f t="shared" si="56"/>
        <v>9.6179092130015693</v>
      </c>
      <c r="L148" s="7"/>
    </row>
    <row r="149" spans="1:12">
      <c r="A149" s="17"/>
      <c r="B149" s="26"/>
      <c r="C149" s="26"/>
      <c r="D149" s="26"/>
      <c r="E149" s="26"/>
      <c r="F149" s="26"/>
      <c r="G149" s="26"/>
      <c r="H149" s="26"/>
      <c r="I149" s="21"/>
      <c r="J149" s="21"/>
      <c r="K149" s="21"/>
    </row>
    <row r="150" spans="1:12">
      <c r="A150" s="17"/>
      <c r="B150" s="7"/>
      <c r="C150" s="7"/>
      <c r="D150" s="7"/>
      <c r="E150" s="7"/>
      <c r="F150" s="7"/>
      <c r="G150" s="7"/>
      <c r="H150" s="7"/>
    </row>
    <row r="151" spans="1:12">
      <c r="A151" s="17"/>
      <c r="B151" s="7"/>
      <c r="C151" s="7"/>
      <c r="D151" s="7"/>
      <c r="E151" s="7"/>
      <c r="F151" s="7"/>
      <c r="G151" s="7"/>
      <c r="H151" s="7"/>
    </row>
    <row r="153" spans="1:12">
      <c r="B153" s="7"/>
      <c r="C153" s="7"/>
      <c r="D153" s="7"/>
      <c r="E153" s="7"/>
    </row>
    <row r="154" spans="1:12">
      <c r="B154" s="7"/>
      <c r="C154" s="7"/>
      <c r="D154" s="7"/>
      <c r="E154" s="7"/>
      <c r="F154" s="7"/>
      <c r="G154" s="7"/>
      <c r="H154" s="7"/>
      <c r="I154" s="7"/>
      <c r="J154" s="7"/>
      <c r="K154" s="7"/>
    </row>
  </sheetData>
  <mergeCells count="2">
    <mergeCell ref="A1:K1"/>
    <mergeCell ref="A56:K56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Cover Page </vt:lpstr>
      <vt:lpstr>Summary page</vt:lpstr>
      <vt:lpstr>KZN Population</vt:lpstr>
      <vt:lpstr>National Government</vt:lpstr>
      <vt:lpstr>Manufacturing</vt:lpstr>
      <vt:lpstr>Retail</vt:lpstr>
      <vt:lpstr>Monetary</vt:lpstr>
      <vt:lpstr>Trade</vt:lpstr>
      <vt:lpstr>Employment</vt:lpstr>
      <vt:lpstr>PSCE</vt:lpstr>
      <vt:lpstr>PSCE Yearly</vt:lpstr>
      <vt:lpstr>PSCE Monthly</vt:lpstr>
      <vt:lpstr>Survey Results</vt:lpstr>
      <vt:lpstr>Civil Cases for Debt</vt:lpstr>
      <vt:lpstr>Inflation</vt:lpstr>
      <vt:lpstr>Electricity</vt:lpstr>
      <vt:lpstr>Building Plans Approved</vt:lpstr>
      <vt:lpstr>Building Plans Approved1</vt:lpstr>
      <vt:lpstr>Cement Sales</vt:lpstr>
      <vt:lpstr>House Prices</vt:lpstr>
      <vt:lpstr>'Summary page'!Print_Area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ANubieZ</cp:lastModifiedBy>
  <cp:lastPrinted>2010-04-06T08:22:29Z</cp:lastPrinted>
  <dcterms:created xsi:type="dcterms:W3CDTF">2009-03-31T10:18:14Z</dcterms:created>
  <dcterms:modified xsi:type="dcterms:W3CDTF">2011-06-07T12:29:12Z</dcterms:modified>
</cp:coreProperties>
</file>